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" windowWidth="22980" windowHeight="9936"/>
  </bookViews>
  <sheets>
    <sheet name="COA" sheetId="1" r:id="rId1"/>
    <sheet name="Living expenses" sheetId="2" state="hidden" r:id="rId2"/>
    <sheet name="Mandatory_Fees" sheetId="3" state="hidden" r:id="rId3"/>
    <sheet name="loan fees" sheetId="4" state="hidden" r:id="rId4"/>
    <sheet name="Rents_Thurston" sheetId="9" state="hidden" r:id="rId5"/>
    <sheet name="Other expenses worksheet" sheetId="10" state="hidden" r:id="rId6"/>
  </sheets>
  <calcPr calcId="145621"/>
</workbook>
</file>

<file path=xl/calcChain.xml><?xml version="1.0" encoding="utf-8"?>
<calcChain xmlns="http://schemas.openxmlformats.org/spreadsheetml/2006/main">
  <c r="B56" i="3" l="1"/>
  <c r="B49" i="3"/>
  <c r="C56" i="3"/>
  <c r="C49" i="3"/>
  <c r="C53" i="3"/>
  <c r="N41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N22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G22" i="10"/>
  <c r="F22" i="10"/>
  <c r="E22" i="10"/>
  <c r="D22" i="10"/>
  <c r="B11" i="10"/>
  <c r="G10" i="10"/>
  <c r="G8" i="10"/>
  <c r="G7" i="10"/>
  <c r="F18" i="10"/>
  <c r="F16" i="10"/>
  <c r="F15" i="10"/>
  <c r="F10" i="10"/>
  <c r="F8" i="10"/>
  <c r="F7" i="10"/>
  <c r="E18" i="10"/>
  <c r="E16" i="10"/>
  <c r="E15" i="10"/>
  <c r="E10" i="10"/>
  <c r="E8" i="10"/>
  <c r="E7" i="10"/>
  <c r="D18" i="10"/>
  <c r="D17" i="10"/>
  <c r="E17" i="10" s="1"/>
  <c r="F17" i="10" s="1"/>
  <c r="D16" i="10"/>
  <c r="D15" i="10"/>
  <c r="D10" i="10"/>
  <c r="D9" i="10"/>
  <c r="E9" i="10" s="1"/>
  <c r="F9" i="10" s="1"/>
  <c r="G9" i="10" s="1"/>
  <c r="G11" i="10" s="1"/>
  <c r="D8" i="10"/>
  <c r="D7" i="10"/>
  <c r="J5" i="2"/>
  <c r="D7" i="2"/>
  <c r="D6" i="2"/>
  <c r="D5" i="2"/>
  <c r="D4" i="2"/>
  <c r="O22" i="1" l="1"/>
  <c r="O41" i="1"/>
  <c r="P41" i="1"/>
  <c r="P22" i="1"/>
  <c r="J7" i="2"/>
  <c r="K12" i="2"/>
  <c r="K11" i="2"/>
  <c r="K10" i="2"/>
  <c r="H12" i="2"/>
  <c r="H11" i="2"/>
  <c r="H10" i="2"/>
  <c r="C20" i="2"/>
  <c r="C19" i="2"/>
  <c r="E41" i="9"/>
  <c r="D40" i="9"/>
  <c r="E40" i="9"/>
  <c r="F40" i="9"/>
  <c r="D8" i="2" l="1"/>
  <c r="C40" i="3" l="1"/>
  <c r="C29" i="3"/>
  <c r="C9" i="3"/>
  <c r="C11" i="3"/>
  <c r="K13" i="2" l="1"/>
  <c r="C4" i="2" l="1"/>
  <c r="C5" i="2"/>
  <c r="C7" i="2"/>
  <c r="C6" i="2"/>
  <c r="F41" i="1" l="1"/>
  <c r="J41" i="1"/>
  <c r="B41" i="1"/>
  <c r="H39" i="1"/>
  <c r="G39" i="1"/>
  <c r="L39" i="1"/>
  <c r="K39" i="1"/>
  <c r="D39" i="1"/>
  <c r="C39" i="1"/>
  <c r="H38" i="1"/>
  <c r="G38" i="1"/>
  <c r="L38" i="1"/>
  <c r="K38" i="1"/>
  <c r="D38" i="1"/>
  <c r="C38" i="1"/>
  <c r="H37" i="1"/>
  <c r="G37" i="1"/>
  <c r="L37" i="1"/>
  <c r="K37" i="1"/>
  <c r="D37" i="1"/>
  <c r="C37" i="1"/>
  <c r="H36" i="1"/>
  <c r="G36" i="1"/>
  <c r="L36" i="1"/>
  <c r="K36" i="1"/>
  <c r="D36" i="1"/>
  <c r="C36" i="1"/>
  <c r="H35" i="1"/>
  <c r="G35" i="1"/>
  <c r="L35" i="1"/>
  <c r="K35" i="1"/>
  <c r="D35" i="1"/>
  <c r="C35" i="1"/>
  <c r="H34" i="1"/>
  <c r="G34" i="1"/>
  <c r="L34" i="1"/>
  <c r="K34" i="1"/>
  <c r="D34" i="1"/>
  <c r="C34" i="1"/>
  <c r="H33" i="1"/>
  <c r="G33" i="1"/>
  <c r="L33" i="1"/>
  <c r="K33" i="1"/>
  <c r="D33" i="1"/>
  <c r="C33" i="1"/>
  <c r="F22" i="1"/>
  <c r="J22" i="1"/>
  <c r="B22" i="1"/>
  <c r="H20" i="1"/>
  <c r="G20" i="1"/>
  <c r="L20" i="1"/>
  <c r="K20" i="1"/>
  <c r="D20" i="1"/>
  <c r="C20" i="1"/>
  <c r="H19" i="1"/>
  <c r="G19" i="1"/>
  <c r="L19" i="1"/>
  <c r="K19" i="1"/>
  <c r="D19" i="1"/>
  <c r="C19" i="1"/>
  <c r="H18" i="1"/>
  <c r="G18" i="1"/>
  <c r="L18" i="1"/>
  <c r="K18" i="1"/>
  <c r="D18" i="1"/>
  <c r="C18" i="1"/>
  <c r="H17" i="1"/>
  <c r="G17" i="1"/>
  <c r="L17" i="1"/>
  <c r="K17" i="1"/>
  <c r="D17" i="1"/>
  <c r="C17" i="1"/>
  <c r="H16" i="1"/>
  <c r="G16" i="1"/>
  <c r="L16" i="1"/>
  <c r="K16" i="1"/>
  <c r="D16" i="1"/>
  <c r="C16" i="1"/>
  <c r="H15" i="1"/>
  <c r="G15" i="1"/>
  <c r="L15" i="1"/>
  <c r="K15" i="1"/>
  <c r="D15" i="1"/>
  <c r="C15" i="1"/>
  <c r="H14" i="1"/>
  <c r="G14" i="1"/>
  <c r="L14" i="1"/>
  <c r="K14" i="1"/>
  <c r="D14" i="1"/>
  <c r="C14" i="1"/>
  <c r="C46" i="3"/>
  <c r="B20" i="3"/>
  <c r="C19" i="3"/>
  <c r="C16" i="3"/>
  <c r="B42" i="3"/>
  <c r="C39" i="3"/>
  <c r="C38" i="3"/>
  <c r="C37" i="3"/>
  <c r="C36" i="3"/>
  <c r="C35" i="3"/>
  <c r="B12" i="3"/>
  <c r="B31" i="3"/>
  <c r="C28" i="3"/>
  <c r="C27" i="3"/>
  <c r="C26" i="3"/>
  <c r="C25" i="3"/>
  <c r="C24" i="3"/>
  <c r="B14" i="2"/>
  <c r="J9" i="4"/>
  <c r="J3" i="4"/>
  <c r="E9" i="4"/>
  <c r="H9" i="4" s="1"/>
  <c r="E3" i="4"/>
  <c r="H3" i="4" s="1"/>
  <c r="C8" i="3"/>
  <c r="C7" i="3"/>
  <c r="C6" i="3"/>
  <c r="C5" i="3"/>
  <c r="C4" i="3"/>
  <c r="I7" i="2"/>
  <c r="C20" i="3" l="1"/>
  <c r="K22" i="1"/>
  <c r="K41" i="1"/>
  <c r="C22" i="1"/>
  <c r="G22" i="1"/>
  <c r="C41" i="1"/>
  <c r="G41" i="1"/>
  <c r="D22" i="1"/>
  <c r="H22" i="1"/>
  <c r="D41" i="1"/>
  <c r="H41" i="1"/>
  <c r="L22" i="1"/>
  <c r="L41" i="1"/>
  <c r="C12" i="3"/>
  <c r="C42" i="3"/>
  <c r="C31" i="3"/>
  <c r="C8" i="2"/>
</calcChain>
</file>

<file path=xl/sharedStrings.xml><?xml version="1.0" encoding="utf-8"?>
<sst xmlns="http://schemas.openxmlformats.org/spreadsheetml/2006/main" count="470" uniqueCount="307">
  <si>
    <t xml:space="preserve">The Evergreen State College </t>
  </si>
  <si>
    <t>Enrollment</t>
  </si>
  <si>
    <t>3 qtrs</t>
  </si>
  <si>
    <t>2 qtrs</t>
  </si>
  <si>
    <t>1 qtrs</t>
  </si>
  <si>
    <t>1qtr</t>
  </si>
  <si>
    <t>Tuition/Fees</t>
  </si>
  <si>
    <t>Books/Supplies</t>
  </si>
  <si>
    <t>Room/Board</t>
  </si>
  <si>
    <t>Transportation</t>
  </si>
  <si>
    <t>Miscellaneous</t>
  </si>
  <si>
    <t>Total COA</t>
  </si>
  <si>
    <t>RESIDENT GRADUATE</t>
  </si>
  <si>
    <t>Resident Graduate</t>
  </si>
  <si>
    <t>NON-RESIDENT GRADUATE</t>
  </si>
  <si>
    <t>Non-Res Graduate</t>
  </si>
  <si>
    <t xml:space="preserve"> </t>
  </si>
  <si>
    <t>Rent</t>
  </si>
  <si>
    <t>Food</t>
  </si>
  <si>
    <t>Cell phone</t>
  </si>
  <si>
    <t>Utilities</t>
  </si>
  <si>
    <t>per month</t>
  </si>
  <si>
    <t>On-Campus Room/Board</t>
  </si>
  <si>
    <t>Off-Campus Room/Board</t>
  </si>
  <si>
    <t>Board (gold meal plan)</t>
  </si>
  <si>
    <t>Fee</t>
  </si>
  <si>
    <t>Amount/quarter</t>
  </si>
  <si>
    <t>Academic Year (Fall/Winter/Spring)</t>
  </si>
  <si>
    <t>Health</t>
  </si>
  <si>
    <t>Transit</t>
  </si>
  <si>
    <t>LN Tran</t>
  </si>
  <si>
    <t>Wpirg</t>
  </si>
  <si>
    <t>Orientation</t>
  </si>
  <si>
    <t>Energy (avg 12-16cr)</t>
  </si>
  <si>
    <t>CAB (avg 12-16cr)</t>
  </si>
  <si>
    <t>maximum sub</t>
  </si>
  <si>
    <t>+</t>
  </si>
  <si>
    <t>maximum unsub</t>
  </si>
  <si>
    <t>Total</t>
  </si>
  <si>
    <t>Current Loan origination fee</t>
  </si>
  <si>
    <t>Total fee</t>
  </si>
  <si>
    <t>Undergrad</t>
  </si>
  <si>
    <t>Grad</t>
  </si>
  <si>
    <t>Per qtr</t>
  </si>
  <si>
    <t>Per yr</t>
  </si>
  <si>
    <t>Tribal</t>
  </si>
  <si>
    <t>Energy - 8 cr</t>
  </si>
  <si>
    <t>CAB - 8 cr</t>
  </si>
  <si>
    <t>Undergraduate - OLY</t>
  </si>
  <si>
    <t>Undergraduate - TACOMA/TRIBAL</t>
  </si>
  <si>
    <t>Energy 16cr</t>
  </si>
  <si>
    <t>CAB 16cr</t>
  </si>
  <si>
    <t>Name</t>
  </si>
  <si>
    <t>Address</t>
  </si>
  <si>
    <t>City</t>
  </si>
  <si>
    <t>Phone #</t>
  </si>
  <si>
    <t xml:space="preserve">3138 Overhulse RD NW </t>
  </si>
  <si>
    <t>Olympia</t>
  </si>
  <si>
    <t>866-8181</t>
  </si>
  <si>
    <t>Rock Maple Village</t>
  </si>
  <si>
    <t>300 Cardinal Drive NW</t>
  </si>
  <si>
    <t>Crowne Pointe Apartments</t>
  </si>
  <si>
    <t>2800 Limited Ln NW</t>
  </si>
  <si>
    <t>943-1069</t>
  </si>
  <si>
    <t>Angelus Apartments &amp; Hotel</t>
  </si>
  <si>
    <t>204 4th Ave W</t>
  </si>
  <si>
    <t>754-7547</t>
  </si>
  <si>
    <t>Black Lake Apartments</t>
  </si>
  <si>
    <t>3300 21st Ave SW</t>
  </si>
  <si>
    <t>352-5670</t>
  </si>
  <si>
    <t>3200 Capital Mall Dr. SW</t>
  </si>
  <si>
    <t>352-9862</t>
  </si>
  <si>
    <t>Cambridge  Court Apartments</t>
  </si>
  <si>
    <t>2323 9th Avenue SW</t>
  </si>
  <si>
    <t>357-1300</t>
  </si>
  <si>
    <t>913 Lilly RD NE</t>
  </si>
  <si>
    <t>493-0052</t>
  </si>
  <si>
    <t>Bayview Apartments</t>
  </si>
  <si>
    <t>1102 Olympia Ave NE</t>
  </si>
  <si>
    <t>956-0641</t>
  </si>
  <si>
    <t>Tribeca Apartment Homes</t>
  </si>
  <si>
    <t>1700 Kempton St SE</t>
  </si>
  <si>
    <t>878-8810</t>
  </si>
  <si>
    <t>Capitol Crossing Apartments</t>
  </si>
  <si>
    <t>1112 Chestnut St SE</t>
  </si>
  <si>
    <t>754-1100</t>
  </si>
  <si>
    <t>Brentwood Apartments</t>
  </si>
  <si>
    <t>527 11th Ave SE</t>
  </si>
  <si>
    <t>x</t>
  </si>
  <si>
    <t>754-1505</t>
  </si>
  <si>
    <t>College Point Apartments</t>
  </si>
  <si>
    <t>4625 45th Ave SE</t>
  </si>
  <si>
    <t>Lacey</t>
  </si>
  <si>
    <t>438-6659</t>
  </si>
  <si>
    <t>Brittany Lane Apartments</t>
  </si>
  <si>
    <t>1404 Brittany Ln NE</t>
  </si>
  <si>
    <t>455-1031</t>
  </si>
  <si>
    <t>Abbey Rowe Apartments</t>
  </si>
  <si>
    <t>9320 Windsor Ln NE</t>
  </si>
  <si>
    <t>455-8580</t>
  </si>
  <si>
    <t>Dakota Apartments</t>
  </si>
  <si>
    <t>6205 Pacific Ave SE</t>
  </si>
  <si>
    <t>438-6349</t>
  </si>
  <si>
    <t>320 Israel Rd SW</t>
  </si>
  <si>
    <t>Tumwater</t>
  </si>
  <si>
    <t>943-4309</t>
  </si>
  <si>
    <t>Average</t>
  </si>
  <si>
    <t>Olympia ON/OFF Campus</t>
  </si>
  <si>
    <t>Olympia On/Off Campus</t>
  </si>
  <si>
    <t>Loan Fees****</t>
  </si>
  <si>
    <t>Mandatory Fees</t>
  </si>
  <si>
    <t>Energy - 10 cr</t>
  </si>
  <si>
    <t>Internet/TV</t>
  </si>
  <si>
    <t>Housing Rate</t>
  </si>
  <si>
    <t>first year double</t>
  </si>
  <si>
    <t>first year single</t>
  </si>
  <si>
    <t>Apartment</t>
  </si>
  <si>
    <t>% of students</t>
  </si>
  <si>
    <t>avg</t>
  </si>
  <si>
    <t>weighted average of 3 housing rates</t>
  </si>
  <si>
    <t>Evergreen Gardens</t>
  </si>
  <si>
    <t>tax credit properties</t>
  </si>
  <si>
    <t>The Park at Cooper Point</t>
  </si>
  <si>
    <t>includes utilities</t>
  </si>
  <si>
    <t>On/Off Campus</t>
  </si>
  <si>
    <t>Adjusted to 3 quarters</t>
  </si>
  <si>
    <t>At Home/TAC/TRI/graduate</t>
  </si>
  <si>
    <t>MIT OLY***</t>
  </si>
  <si>
    <t>***Based on the required 16 credit MIT OLY enrollment.</t>
  </si>
  <si>
    <t>GSU</t>
  </si>
  <si>
    <t>****Loan Fees are based on a 1.066% origination  fee.</t>
  </si>
  <si>
    <r>
      <t>2018-19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ACADEMIC YEAR FULL-TIME BUDGETS</t>
    </r>
  </si>
  <si>
    <t>Tuition at 2% increase from 17-18 for UG Resident</t>
  </si>
  <si>
    <t>Tuition increase from 17-18 5% UG Non-Resident, 5% Resident GRAD, 5% Non-Resident GRAD  (increase to Health/Wellness Fee)</t>
  </si>
  <si>
    <t>*Based on a 8 credit MES or MPA Olympia campus enrollment @ $350.70/credit</t>
  </si>
  <si>
    <t>*Based on a 8 credit MES or MPA Olympia campus enrollment @ $812.40/credit</t>
  </si>
  <si>
    <t>753-2285</t>
  </si>
  <si>
    <t>1140 - 1160</t>
  </si>
  <si>
    <t>215 Pinehurst Dr. SW</t>
  </si>
  <si>
    <t>HearthStone</t>
  </si>
  <si>
    <t>$400 deposit as well</t>
  </si>
  <si>
    <t>786-5055</t>
  </si>
  <si>
    <t>1400 - 1750</t>
  </si>
  <si>
    <t>1225 - 1605</t>
  </si>
  <si>
    <t>1100 - 1480</t>
  </si>
  <si>
    <t>2820 Tuscany Lane SW</t>
  </si>
  <si>
    <t>Breckenridge Apartments</t>
  </si>
  <si>
    <t>956-1924</t>
  </si>
  <si>
    <t>1923 Brittany Lane SW</t>
  </si>
  <si>
    <t>Breckenridge Heights</t>
  </si>
  <si>
    <t>$250 deposit as well</t>
  </si>
  <si>
    <t>209-0662</t>
  </si>
  <si>
    <t>1221 Mottman Rd. SW</t>
  </si>
  <si>
    <t>Capitol Heights</t>
  </si>
  <si>
    <t>$200 deposit as well</t>
  </si>
  <si>
    <t>(855) 865-0236</t>
  </si>
  <si>
    <t>1214 and up</t>
  </si>
  <si>
    <t>1161 and up</t>
  </si>
  <si>
    <t>997 and up</t>
  </si>
  <si>
    <t>1704 Barnes Blvd. SW</t>
  </si>
  <si>
    <t>Montair at Somerset Hill</t>
  </si>
  <si>
    <t>(855) 836-1891</t>
  </si>
  <si>
    <t>1562 and up</t>
  </si>
  <si>
    <t>1608 and up</t>
  </si>
  <si>
    <t>1202 and up</t>
  </si>
  <si>
    <t>1978 Trosper Road. SW</t>
  </si>
  <si>
    <t xml:space="preserve">Kennedy Creek </t>
  </si>
  <si>
    <t>$300 or higher deposit, $250 administrative fee</t>
  </si>
  <si>
    <t>943-9555</t>
  </si>
  <si>
    <t>900 - 905</t>
  </si>
  <si>
    <t>301 T St Southwest  </t>
  </si>
  <si>
    <t>Alpine Village</t>
  </si>
  <si>
    <t>Suncrest Apartments</t>
  </si>
  <si>
    <t>789-1096</t>
  </si>
  <si>
    <t>2400 20th Avenue NW</t>
  </si>
  <si>
    <t>Deer Run Apartments</t>
  </si>
  <si>
    <t>878-9194</t>
  </si>
  <si>
    <t>1000 Fern St SW</t>
  </si>
  <si>
    <t>Little Tuscany</t>
  </si>
  <si>
    <t xml:space="preserve">$500 deposit as well </t>
  </si>
  <si>
    <t>352-2638</t>
  </si>
  <si>
    <t>1225 Fern St SW</t>
  </si>
  <si>
    <t>Evergreen Vista I</t>
  </si>
  <si>
    <t>$200 deposit as well, income requirement of three times the amount of rent, show employment, and do not take co-signers.</t>
  </si>
  <si>
    <t>438-3945</t>
  </si>
  <si>
    <t>1035 - 1230</t>
  </si>
  <si>
    <t>1400 Fones Rd SE</t>
  </si>
  <si>
    <t>Bellwether Apartments</t>
  </si>
  <si>
    <t>623 Eastside St SE</t>
  </si>
  <si>
    <t>Capitol Steps Apartments</t>
  </si>
  <si>
    <t>352-0483</t>
  </si>
  <si>
    <t>600 Black Lake Blvd SW</t>
  </si>
  <si>
    <t>Abalon Pointe Apartments</t>
  </si>
  <si>
    <t>339-6452</t>
  </si>
  <si>
    <t>1305 - 1645</t>
  </si>
  <si>
    <t>1105 - 1225</t>
  </si>
  <si>
    <t>300 Kenyon St NW</t>
  </si>
  <si>
    <t>Olympia Heights</t>
  </si>
  <si>
    <t>$300 to $500 deposit as well</t>
  </si>
  <si>
    <t>866-0104</t>
  </si>
  <si>
    <t>701 Alta Street SW</t>
  </si>
  <si>
    <t xml:space="preserve">Copper Trail </t>
  </si>
  <si>
    <t>$300 deposit as well</t>
  </si>
  <si>
    <t>(855) 332-4355</t>
  </si>
  <si>
    <t>515 Courtside St SW</t>
  </si>
  <si>
    <t>Courtside Apartments</t>
  </si>
  <si>
    <t>$500 - $600 deposit as well, $50 application fee</t>
  </si>
  <si>
    <t>352-1000</t>
  </si>
  <si>
    <t>1297 - 1483</t>
  </si>
  <si>
    <t>1171 - 1255</t>
  </si>
  <si>
    <t>800 Yauger Way SW</t>
  </si>
  <si>
    <t>Woodland Apartments</t>
  </si>
  <si>
    <t>245-6337</t>
  </si>
  <si>
    <t>1309 Fern St SW</t>
  </si>
  <si>
    <t>Fern Ridge Apartments</t>
  </si>
  <si>
    <t>754-4072</t>
  </si>
  <si>
    <t>950 - 1050</t>
  </si>
  <si>
    <t>1919 Evergreen Park Dr. SW</t>
  </si>
  <si>
    <t>Westlakes Apartments</t>
  </si>
  <si>
    <t>Deposit of $400 as well</t>
  </si>
  <si>
    <t>1340 - 1380</t>
  </si>
  <si>
    <t>$200 deposit</t>
  </si>
  <si>
    <t>1225 and up</t>
  </si>
  <si>
    <t>995 and up</t>
  </si>
  <si>
    <t>945 and up</t>
  </si>
  <si>
    <t>The Huntington Apartments</t>
  </si>
  <si>
    <t>Tends to be a $200 deposit as well.</t>
  </si>
  <si>
    <t>1135 - 1305</t>
  </si>
  <si>
    <t>985 - 1105</t>
  </si>
  <si>
    <t xml:space="preserve">    1407 and up</t>
  </si>
  <si>
    <t xml:space="preserve">  1202 and up</t>
  </si>
  <si>
    <t xml:space="preserve">     931 and up</t>
  </si>
  <si>
    <t xml:space="preserve">     1398 - 2683 </t>
  </si>
  <si>
    <t xml:space="preserve">   1168 - 2246 </t>
  </si>
  <si>
    <t xml:space="preserve">    1009 - 1901 </t>
  </si>
  <si>
    <t xml:space="preserve">        867 - 1068</t>
  </si>
  <si>
    <t xml:space="preserve">         761 - 935</t>
  </si>
  <si>
    <t xml:space="preserve">         643 - 788</t>
  </si>
  <si>
    <t>Monthly facility fee of $65 or $105.</t>
  </si>
  <si>
    <t>Includes utility fee, monthly facility fee of $60, $70, or $80.</t>
  </si>
  <si>
    <t>$350 - $600 deposit as well</t>
  </si>
  <si>
    <t>491-5714</t>
  </si>
  <si>
    <t>3301 College St SE</t>
  </si>
  <si>
    <t>Chambers Crest</t>
  </si>
  <si>
    <t> There is an additional $50 monthly surcharge for leases 6-11 months and $200 monthly surcharge for leases 3-5 months.</t>
  </si>
  <si>
    <t xml:space="preserve">1290 - 1850 </t>
  </si>
  <si>
    <t>1150 - 1430</t>
  </si>
  <si>
    <t>1477 and up</t>
  </si>
  <si>
    <t>1346 and up</t>
  </si>
  <si>
    <t>1300 and up</t>
  </si>
  <si>
    <t>1015 and up</t>
  </si>
  <si>
    <t>915 and up</t>
  </si>
  <si>
    <t>Column1</t>
  </si>
  <si>
    <t>3 Bedrooms, 1 to 2 Baths</t>
  </si>
  <si>
    <t>2 Bedrooms, 1 to 2 Baths</t>
  </si>
  <si>
    <t>1 Bedroom, 1 Bath</t>
  </si>
  <si>
    <t>Double occupancy</t>
  </si>
  <si>
    <t>Original monthly transportation cost taken directly from WFAA budget</t>
  </si>
  <si>
    <t>avg of 1 BR and 2 BR(double occupancy)</t>
  </si>
  <si>
    <t>rounded up to $6000 to be divisible by 3</t>
  </si>
  <si>
    <t>7% increase 1819</t>
  </si>
  <si>
    <t>2018-19</t>
  </si>
  <si>
    <t>2017-18</t>
  </si>
  <si>
    <t>(Fall more than WSP - used Fall amount) includes 4% increase</t>
  </si>
  <si>
    <t>Amounts for expenses other than rent were derived from responses to 1617 WFAA/WSAC student budget survey.  Average are representative of student attending in the South Sound Region (9 months) and increased by 3.1% from Natl Bureau of Labor Statistics (this is in addition to the 2.5% CPI from 2016-17 to 2017-18)</t>
  </si>
  <si>
    <t xml:space="preserve">3.1% CPI increase </t>
  </si>
  <si>
    <t>3.1% CPI increase</t>
  </si>
  <si>
    <t>58% Room</t>
  </si>
  <si>
    <t>42% Board</t>
  </si>
  <si>
    <t>1819 Student Budget Calculation</t>
  </si>
  <si>
    <t>CPI factor:</t>
  </si>
  <si>
    <t>1718 WFAA Budgets w/ 3.10% CPI Applied (Olympia region)</t>
  </si>
  <si>
    <t>Dependent, w/ parent</t>
  </si>
  <si>
    <t>Increase by</t>
  </si>
  <si>
    <t>Sub-Total</t>
  </si>
  <si>
    <t>Divided by 3</t>
  </si>
  <si>
    <t>Rounded to 10</t>
  </si>
  <si>
    <t>Multiplied by 3</t>
  </si>
  <si>
    <t>Books &amp; Supplies</t>
  </si>
  <si>
    <t>Room &amp; Board</t>
  </si>
  <si>
    <t>Personal</t>
  </si>
  <si>
    <t>Not living w/ parent</t>
  </si>
  <si>
    <t>At Home lving ($3300) expenses are derived by increasing the 2017-18 WFAA budgets by the 3.1% CPI for the Olympia area</t>
  </si>
  <si>
    <t>Books and supplies are derived by increasing the 2017-18 amount by the 3.1% CPI for the Olympia area. ($870 for undergraduates and $1080 for graduates)</t>
  </si>
  <si>
    <t>Miscellaneous expenses are derived by increasing the 2017-18 amounts by the 3.1% CPI for the Olympia area ($1890/$2130)</t>
  </si>
  <si>
    <t>Graduate Students</t>
  </si>
  <si>
    <t>Average Mandatory Fees used for 18-19 financial aid budgets</t>
  </si>
  <si>
    <t>Graduate (MPA TRIBAL)</t>
  </si>
  <si>
    <t>Graduate (MIT TACOMA)</t>
  </si>
  <si>
    <t>Energy - 16 cr</t>
  </si>
  <si>
    <t>Graduate (MES/MPA) - OLY</t>
  </si>
  <si>
    <t>Graduate (MIT) - OLY</t>
  </si>
  <si>
    <t>Transit - 8 cr</t>
  </si>
  <si>
    <t>Transit - 16 cr</t>
  </si>
  <si>
    <t>MPA Tribal governance**</t>
  </si>
  <si>
    <t>MIT Tacoma**</t>
  </si>
  <si>
    <t>**Based on a 10 credit MPA Tribal Governance or 16 credit MIT Tacoma enrollment</t>
  </si>
  <si>
    <t xml:space="preserve"> MPA Tribal Governance**</t>
  </si>
  <si>
    <t>MES/MPA OLY*</t>
  </si>
  <si>
    <t>GRINOC</t>
  </si>
  <si>
    <t>MTINOC</t>
  </si>
  <si>
    <t>GRINTR</t>
  </si>
  <si>
    <t>MTINTC</t>
  </si>
  <si>
    <t>GRNROC</t>
  </si>
  <si>
    <t>MTNROC</t>
  </si>
  <si>
    <t>GRNRTR</t>
  </si>
  <si>
    <t>MTNRTC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</si>
</sst>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9"/>
      <color rgb="FF009900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FF0000"/>
      <name val="Arial"/>
      <family val="2"/>
    </font>
    <font>
      <u/>
      <sz val="10"/>
      <color rgb="FF9C0006"/>
      <name val="Arial"/>
      <family val="2"/>
    </font>
    <font>
      <b/>
      <i/>
      <sz val="10"/>
      <color rgb="FF9C0006"/>
      <name val="Arial"/>
      <family val="2"/>
    </font>
    <font>
      <i/>
      <sz val="10"/>
      <color rgb="FF9C0006"/>
      <name val="Arial"/>
      <family val="2"/>
    </font>
    <font>
      <b/>
      <i/>
      <sz val="10"/>
      <color rgb="FF9C6500"/>
      <name val="Arial"/>
      <family val="2"/>
    </font>
    <font>
      <u/>
      <sz val="10"/>
      <color rgb="FF9C6500"/>
      <name val="Arial"/>
      <family val="2"/>
    </font>
    <font>
      <i/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8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4" fillId="0" borderId="0"/>
    <xf numFmtId="44" fontId="12" fillId="0" borderId="0" applyFon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24" fillId="0" borderId="0"/>
    <xf numFmtId="9" fontId="1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3" fontId="4" fillId="0" borderId="1" xfId="2" applyNumberFormat="1" applyFont="1" applyBorder="1"/>
    <xf numFmtId="3" fontId="4" fillId="0" borderId="1" xfId="1" applyNumberFormat="1" applyFont="1" applyBorder="1"/>
    <xf numFmtId="3" fontId="5" fillId="0" borderId="1" xfId="2" applyNumberFormat="1" applyFont="1" applyBorder="1"/>
    <xf numFmtId="3" fontId="5" fillId="0" borderId="1" xfId="1" applyNumberFormat="1" applyFont="1" applyBorder="1"/>
    <xf numFmtId="0" fontId="4" fillId="0" borderId="0" xfId="2" applyFont="1" applyFill="1" applyBorder="1"/>
    <xf numFmtId="3" fontId="4" fillId="0" borderId="0" xfId="1" applyNumberFormat="1" applyFont="1" applyFill="1" applyBorder="1"/>
    <xf numFmtId="3" fontId="5" fillId="0" borderId="0" xfId="1" applyNumberFormat="1" applyFont="1" applyFill="1" applyBorder="1"/>
    <xf numFmtId="3" fontId="4" fillId="0" borderId="1" xfId="1" applyNumberFormat="1" applyFont="1" applyFill="1" applyBorder="1"/>
    <xf numFmtId="3" fontId="4" fillId="0" borderId="1" xfId="2" applyNumberFormat="1" applyFont="1" applyFill="1" applyBorder="1"/>
    <xf numFmtId="3" fontId="4" fillId="2" borderId="1" xfId="2" applyNumberFormat="1" applyFont="1" applyFill="1" applyBorder="1"/>
    <xf numFmtId="3" fontId="4" fillId="2" borderId="1" xfId="1" applyNumberFormat="1" applyFont="1" applyFill="1" applyBorder="1"/>
    <xf numFmtId="0" fontId="8" fillId="0" borderId="0" xfId="0" applyFont="1" applyAlignment="1"/>
    <xf numFmtId="0" fontId="10" fillId="0" borderId="1" xfId="2" applyFont="1" applyBorder="1"/>
    <xf numFmtId="0" fontId="0" fillId="0" borderId="7" xfId="0" applyBorder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164" fontId="0" fillId="0" borderId="0" xfId="3" applyNumberFormat="1" applyFont="1"/>
    <xf numFmtId="164" fontId="0" fillId="0" borderId="7" xfId="3" applyNumberFormat="1" applyFont="1" applyBorder="1"/>
    <xf numFmtId="0" fontId="1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164" fontId="0" fillId="0" borderId="3" xfId="3" applyNumberFormat="1" applyFont="1" applyBorder="1"/>
    <xf numFmtId="164" fontId="0" fillId="0" borderId="3" xfId="0" applyNumberFormat="1" applyBorder="1"/>
    <xf numFmtId="0" fontId="0" fillId="5" borderId="3" xfId="0" applyFill="1" applyBorder="1"/>
    <xf numFmtId="44" fontId="0" fillId="0" borderId="3" xfId="3" applyNumberFormat="1" applyFont="1" applyFill="1" applyBorder="1"/>
    <xf numFmtId="164" fontId="0" fillId="6" borderId="12" xfId="3" applyNumberFormat="1" applyFont="1" applyFill="1" applyBorder="1"/>
    <xf numFmtId="0" fontId="0" fillId="0" borderId="2" xfId="0" applyBorder="1"/>
    <xf numFmtId="0" fontId="0" fillId="0" borderId="13" xfId="0" applyBorder="1"/>
    <xf numFmtId="164" fontId="0" fillId="0" borderId="11" xfId="3" applyNumberFormat="1" applyFont="1" applyBorder="1"/>
    <xf numFmtId="0" fontId="0" fillId="0" borderId="3" xfId="0" applyBorder="1" applyAlignment="1">
      <alignment horizontal="center"/>
    </xf>
    <xf numFmtId="0" fontId="13" fillId="0" borderId="2" xfId="0" applyFont="1" applyBorder="1"/>
    <xf numFmtId="164" fontId="0" fillId="0" borderId="0" xfId="3" applyNumberFormat="1" applyFont="1" applyBorder="1"/>
    <xf numFmtId="0" fontId="0" fillId="0" borderId="0" xfId="0" applyBorder="1" applyAlignment="1">
      <alignment horizontal="center"/>
    </xf>
    <xf numFmtId="44" fontId="0" fillId="0" borderId="0" xfId="3" applyNumberFormat="1" applyFont="1" applyFill="1" applyBorder="1"/>
    <xf numFmtId="164" fontId="0" fillId="6" borderId="0" xfId="3" applyNumberFormat="1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0" xfId="0" applyFill="1"/>
    <xf numFmtId="164" fontId="0" fillId="5" borderId="0" xfId="0" applyNumberFormat="1" applyFill="1"/>
    <xf numFmtId="164" fontId="0" fillId="5" borderId="7" xfId="0" applyNumberFormat="1" applyFill="1" applyBorder="1"/>
    <xf numFmtId="0" fontId="15" fillId="8" borderId="7" xfId="5" applyBorder="1"/>
    <xf numFmtId="0" fontId="14" fillId="7" borderId="7" xfId="4" applyBorder="1"/>
    <xf numFmtId="0" fontId="16" fillId="9" borderId="7" xfId="6" applyBorder="1"/>
    <xf numFmtId="0" fontId="4" fillId="0" borderId="0" xfId="2"/>
    <xf numFmtId="0" fontId="13" fillId="0" borderId="0" xfId="0" applyFont="1"/>
    <xf numFmtId="0" fontId="14" fillId="7" borderId="0" xfId="4" applyBorder="1"/>
    <xf numFmtId="0" fontId="15" fillId="8" borderId="0" xfId="5" applyBorder="1"/>
    <xf numFmtId="0" fontId="18" fillId="8" borderId="0" xfId="5" applyFont="1" applyBorder="1"/>
    <xf numFmtId="0" fontId="19" fillId="8" borderId="0" xfId="5" applyFont="1" applyBorder="1"/>
    <xf numFmtId="0" fontId="20" fillId="8" borderId="0" xfId="5" applyFont="1" applyBorder="1" applyAlignment="1">
      <alignment horizontal="right"/>
    </xf>
    <xf numFmtId="164" fontId="17" fillId="0" borderId="0" xfId="3" applyNumberFormat="1" applyFont="1"/>
    <xf numFmtId="0" fontId="16" fillId="9" borderId="0" xfId="6" applyBorder="1"/>
    <xf numFmtId="0" fontId="21" fillId="9" borderId="0" xfId="6" applyFont="1" applyBorder="1"/>
    <xf numFmtId="0" fontId="22" fillId="9" borderId="0" xfId="6" applyFont="1" applyBorder="1"/>
    <xf numFmtId="0" fontId="23" fillId="9" borderId="0" xfId="6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0" fontId="6" fillId="0" borderId="0" xfId="2" quotePrefix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/>
    <xf numFmtId="0" fontId="6" fillId="0" borderId="0" xfId="2" quotePrefix="1" applyFont="1" applyAlignment="1"/>
    <xf numFmtId="0" fontId="9" fillId="0" borderId="0" xfId="0" applyFont="1" applyAlignment="1"/>
    <xf numFmtId="164" fontId="4" fillId="0" borderId="0" xfId="3" applyNumberFormat="1" applyFont="1"/>
    <xf numFmtId="0" fontId="0" fillId="0" borderId="0" xfId="0" applyAlignment="1">
      <alignment vertical="top" wrapText="1"/>
    </xf>
    <xf numFmtId="9" fontId="0" fillId="0" borderId="0" xfId="8" applyFont="1"/>
    <xf numFmtId="165" fontId="0" fillId="0" borderId="0" xfId="3" applyNumberFormat="1" applyFont="1" applyAlignment="1">
      <alignment horizontal="left"/>
    </xf>
    <xf numFmtId="165" fontId="0" fillId="0" borderId="7" xfId="3" applyNumberFormat="1" applyFont="1" applyBorder="1" applyAlignment="1">
      <alignment horizontal="left"/>
    </xf>
    <xf numFmtId="0" fontId="11" fillId="0" borderId="0" xfId="2" applyFont="1" applyAlignment="1"/>
    <xf numFmtId="0" fontId="0" fillId="0" borderId="0" xfId="0" applyAlignment="1">
      <alignment horizontal="right"/>
    </xf>
    <xf numFmtId="44" fontId="0" fillId="5" borderId="0" xfId="3" applyFont="1" applyFill="1"/>
    <xf numFmtId="0" fontId="0" fillId="5" borderId="0" xfId="0" applyFill="1" applyAlignment="1">
      <alignment wrapText="1"/>
    </xf>
    <xf numFmtId="0" fontId="0" fillId="5" borderId="0" xfId="0" applyFont="1" applyFill="1" applyAlignment="1">
      <alignment wrapText="1"/>
    </xf>
    <xf numFmtId="0" fontId="0" fillId="0" borderId="0" xfId="0" applyAlignment="1">
      <alignment horizontal="center"/>
    </xf>
    <xf numFmtId="0" fontId="2" fillId="0" borderId="0" xfId="10"/>
    <xf numFmtId="0" fontId="2" fillId="0" borderId="0" xfId="10" applyFill="1"/>
    <xf numFmtId="0" fontId="2" fillId="0" borderId="0" xfId="10" applyFill="1" applyAlignment="1">
      <alignment horizontal="right"/>
    </xf>
    <xf numFmtId="0" fontId="26" fillId="0" borderId="0" xfId="10" applyFont="1" applyFill="1"/>
    <xf numFmtId="0" fontId="2" fillId="11" borderId="0" xfId="10" applyFill="1" applyAlignment="1">
      <alignment horizontal="right"/>
    </xf>
    <xf numFmtId="0" fontId="2" fillId="11" borderId="0" xfId="10" applyFill="1"/>
    <xf numFmtId="0" fontId="26" fillId="11" borderId="0" xfId="10" applyFont="1" applyFill="1"/>
    <xf numFmtId="0" fontId="2" fillId="0" borderId="0" xfId="10" applyFont="1" applyFill="1" applyAlignment="1">
      <alignment horizontal="right"/>
    </xf>
    <xf numFmtId="0" fontId="2" fillId="0" borderId="0" xfId="10" applyFill="1" applyAlignment="1">
      <alignment horizontal="left"/>
    </xf>
    <xf numFmtId="0" fontId="2" fillId="0" borderId="0" xfId="10" applyAlignment="1">
      <alignment horizontal="right" indent="2"/>
    </xf>
    <xf numFmtId="0" fontId="25" fillId="0" borderId="0" xfId="10" applyFont="1" applyFill="1"/>
    <xf numFmtId="0" fontId="2" fillId="0" borderId="0" xfId="10" applyAlignment="1">
      <alignment horizontal="left"/>
    </xf>
    <xf numFmtId="0" fontId="2" fillId="10" borderId="0" xfId="10" applyFill="1"/>
    <xf numFmtId="0" fontId="0" fillId="0" borderId="0" xfId="0" applyAlignment="1">
      <alignment horizontal="left" wrapText="1"/>
    </xf>
    <xf numFmtId="164" fontId="0" fillId="0" borderId="0" xfId="0" applyNumberForma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164" fontId="0" fillId="0" borderId="0" xfId="3" applyNumberFormat="1" applyFont="1" applyFill="1" applyBorder="1"/>
    <xf numFmtId="0" fontId="8" fillId="5" borderId="0" xfId="0" applyFont="1" applyFill="1" applyAlignment="1">
      <alignment horizontal="center"/>
    </xf>
    <xf numFmtId="44" fontId="0" fillId="5" borderId="0" xfId="0" applyNumberFormat="1" applyFill="1" applyBorder="1"/>
    <xf numFmtId="44" fontId="0" fillId="5" borderId="7" xfId="0" applyNumberFormat="1" applyFill="1" applyBorder="1"/>
    <xf numFmtId="164" fontId="0" fillId="0" borderId="0" xfId="3" applyNumberFormat="1" applyFont="1" applyFill="1"/>
    <xf numFmtId="164" fontId="0" fillId="5" borderId="0" xfId="3" applyNumberFormat="1" applyFont="1" applyFill="1"/>
    <xf numFmtId="164" fontId="0" fillId="5" borderId="7" xfId="3" applyNumberFormat="1" applyFont="1" applyFill="1" applyBorder="1"/>
    <xf numFmtId="164" fontId="5" fillId="5" borderId="0" xfId="5" applyNumberFormat="1" applyFont="1" applyFill="1" applyBorder="1"/>
    <xf numFmtId="164" fontId="5" fillId="5" borderId="0" xfId="3" applyNumberFormat="1" applyFont="1" applyFill="1"/>
    <xf numFmtId="0" fontId="1" fillId="0" borderId="0" xfId="11"/>
    <xf numFmtId="0" fontId="28" fillId="0" borderId="0" xfId="11" applyFont="1"/>
    <xf numFmtId="10" fontId="1" fillId="0" borderId="0" xfId="11" applyNumberFormat="1"/>
    <xf numFmtId="10" fontId="1" fillId="0" borderId="0" xfId="11" applyNumberFormat="1" applyAlignment="1">
      <alignment horizontal="left"/>
    </xf>
    <xf numFmtId="0" fontId="1" fillId="0" borderId="1" xfId="11" applyFill="1" applyBorder="1"/>
    <xf numFmtId="0" fontId="1" fillId="0" borderId="0" xfId="11" applyFill="1" applyBorder="1"/>
    <xf numFmtId="0" fontId="1" fillId="0" borderId="0" xfId="11" applyFill="1"/>
    <xf numFmtId="0" fontId="1" fillId="13" borderId="1" xfId="11" applyFill="1" applyBorder="1"/>
    <xf numFmtId="0" fontId="28" fillId="13" borderId="1" xfId="11" applyFont="1" applyFill="1" applyBorder="1"/>
    <xf numFmtId="9" fontId="1" fillId="0" borderId="0" xfId="12" applyFont="1"/>
    <xf numFmtId="0" fontId="30" fillId="0" borderId="1" xfId="11" applyFont="1" applyFill="1" applyBorder="1"/>
    <xf numFmtId="0" fontId="30" fillId="13" borderId="1" xfId="11" applyFont="1" applyFill="1" applyBorder="1"/>
    <xf numFmtId="0" fontId="28" fillId="0" borderId="1" xfId="11" applyFont="1" applyFill="1" applyBorder="1"/>
    <xf numFmtId="10" fontId="1" fillId="0" borderId="1" xfId="11" applyNumberFormat="1" applyFill="1" applyBorder="1"/>
    <xf numFmtId="10" fontId="1" fillId="0" borderId="0" xfId="11" applyNumberFormat="1" applyFill="1" applyBorder="1"/>
    <xf numFmtId="10" fontId="30" fillId="0" borderId="1" xfId="11" applyNumberFormat="1" applyFont="1" applyFill="1" applyBorder="1"/>
    <xf numFmtId="0" fontId="1" fillId="13" borderId="0" xfId="11" applyFill="1"/>
    <xf numFmtId="0" fontId="0" fillId="13" borderId="0" xfId="0" applyFill="1"/>
    <xf numFmtId="0" fontId="14" fillId="7" borderId="0" xfId="4" applyBorder="1" applyAlignment="1">
      <alignment horizontal="right"/>
    </xf>
    <xf numFmtId="0" fontId="14" fillId="7" borderId="0" xfId="4"/>
    <xf numFmtId="0" fontId="14" fillId="7" borderId="0" xfId="4" applyAlignment="1">
      <alignment horizontal="right"/>
    </xf>
    <xf numFmtId="0" fontId="27" fillId="0" borderId="0" xfId="2" applyFont="1" applyAlignment="1">
      <alignment wrapText="1"/>
    </xf>
    <xf numFmtId="0" fontId="31" fillId="0" borderId="0" xfId="0" applyFont="1"/>
    <xf numFmtId="0" fontId="32" fillId="0" borderId="0" xfId="0" applyFont="1"/>
    <xf numFmtId="0" fontId="32" fillId="0" borderId="0" xfId="0" applyFont="1" applyFill="1" applyBorder="1"/>
    <xf numFmtId="0" fontId="6" fillId="0" borderId="0" xfId="2" applyFont="1" applyAlignment="1">
      <alignment horizontal="center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5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27" fillId="0" borderId="0" xfId="2" applyFont="1" applyAlignment="1">
      <alignment horizontal="center" wrapText="1"/>
    </xf>
    <xf numFmtId="0" fontId="0" fillId="0" borderId="0" xfId="0" applyAlignment="1">
      <alignment vertical="top" wrapText="1"/>
    </xf>
    <xf numFmtId="0" fontId="29" fillId="12" borderId="0" xfId="11" applyFont="1" applyFill="1" applyAlignment="1">
      <alignment horizontal="center"/>
    </xf>
  </cellXfs>
  <cellStyles count="13">
    <cellStyle name="Bad" xfId="5" builtinId="27"/>
    <cellStyle name="Currency" xfId="3" builtinId="4"/>
    <cellStyle name="Currency 2" xfId="1"/>
    <cellStyle name="Good" xfId="4" builtinId="26"/>
    <cellStyle name="Neutral" xfId="6" builtinId="28"/>
    <cellStyle name="Normal" xfId="0" builtinId="0"/>
    <cellStyle name="Normal 2" xfId="2"/>
    <cellStyle name="Normal 3" xfId="7"/>
    <cellStyle name="Normal 4" xfId="9"/>
    <cellStyle name="Normal 5" xfId="10"/>
    <cellStyle name="Normal 6" xfId="11"/>
    <cellStyle name="Percent" xfId="8" builtinId="5"/>
    <cellStyle name="Percent 2" xfId="12"/>
  </cellStyles>
  <dxfs count="1">
    <dxf>
      <fill>
        <patternFill patternType="solid">
          <fgColor indexed="64"/>
          <bgColor theme="8" tint="0.399975585192419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H41" totalsRowCount="1" headerRowDxfId="0">
  <autoFilter ref="A1:H40"/>
  <sortState ref="A2:H40">
    <sortCondition ref="C1:C40"/>
  </sortState>
  <tableColumns count="8">
    <tableColumn id="1" name="Name" dataCellStyle="Normal 5"/>
    <tableColumn id="2" name="Address" dataCellStyle="Normal 5"/>
    <tableColumn id="3" name="City" dataCellStyle="Normal 5"/>
    <tableColumn id="4" name="1 Bedroom, 1 Bath" dataCellStyle="Normal 5"/>
    <tableColumn id="5" name="2 Bedrooms, 1 to 2 Baths" totalsRowFunction="custom" dataCellStyle="Normal 5">
      <totalsRowFormula>+E40/2</totalsRowFormula>
    </tableColumn>
    <tableColumn id="6" name="3 Bedrooms, 1 to 2 Baths" dataCellStyle="Normal 5"/>
    <tableColumn id="7" name="Phone #" dataCellStyle="Normal 5"/>
    <tableColumn id="8" name="Column1" dataCellStyle="Normal 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Q24" sqref="Q24"/>
    </sheetView>
  </sheetViews>
  <sheetFormatPr defaultRowHeight="13.2" x14ac:dyDescent="0.25"/>
  <cols>
    <col min="1" max="1" width="17.77734375" customWidth="1"/>
    <col min="5" max="5" width="2.21875" customWidth="1"/>
    <col min="9" max="9" width="1.77734375" customWidth="1"/>
    <col min="13" max="13" width="1.77734375" customWidth="1"/>
  </cols>
  <sheetData>
    <row r="1" spans="1:17" ht="17.399999999999999" x14ac:dyDescent="0.3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64"/>
    </row>
    <row r="2" spans="1:17" ht="18" x14ac:dyDescent="0.35">
      <c r="A2" s="143" t="s">
        <v>131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65"/>
    </row>
    <row r="3" spans="1:17" ht="6.6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25">
      <c r="A4" s="142" t="s">
        <v>132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72"/>
    </row>
    <row r="5" spans="1:17" ht="14.4" customHeight="1" x14ac:dyDescent="0.25">
      <c r="A5" s="144" t="s">
        <v>133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25"/>
    </row>
    <row r="6" spans="1:17" ht="7.8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72"/>
      <c r="Q6" s="72"/>
    </row>
    <row r="7" spans="1:17" ht="4.2" customHeight="1" x14ac:dyDescent="0.25"/>
    <row r="8" spans="1:17" ht="15.6" x14ac:dyDescent="0.3">
      <c r="A8" s="141" t="s">
        <v>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66"/>
    </row>
    <row r="9" spans="1:17" ht="15.6" x14ac:dyDescent="0.3">
      <c r="A9" s="14"/>
      <c r="B9" s="131" t="s">
        <v>298</v>
      </c>
      <c r="C9" s="131"/>
      <c r="D9" s="131"/>
      <c r="E9" s="63"/>
      <c r="F9" s="131" t="s">
        <v>127</v>
      </c>
      <c r="G9" s="131"/>
      <c r="H9" s="131"/>
      <c r="I9" s="63"/>
      <c r="J9" s="131" t="s">
        <v>294</v>
      </c>
      <c r="K9" s="131"/>
      <c r="L9" s="131"/>
      <c r="M9" s="41"/>
      <c r="N9" s="131" t="s">
        <v>295</v>
      </c>
      <c r="O9" s="131"/>
      <c r="P9" s="131"/>
      <c r="Q9" s="63"/>
    </row>
    <row r="10" spans="1:17" s="126" customFormat="1" ht="10.8" hidden="1" customHeight="1" x14ac:dyDescent="0.2">
      <c r="B10" s="130" t="s">
        <v>299</v>
      </c>
      <c r="C10" s="130"/>
      <c r="D10" s="130"/>
      <c r="E10" s="127"/>
      <c r="F10" s="130" t="s">
        <v>300</v>
      </c>
      <c r="G10" s="130"/>
      <c r="H10" s="130"/>
      <c r="I10" s="127"/>
      <c r="J10" s="130" t="s">
        <v>301</v>
      </c>
      <c r="K10" s="130"/>
      <c r="L10" s="130"/>
      <c r="M10" s="128"/>
      <c r="N10" s="130" t="s">
        <v>302</v>
      </c>
      <c r="O10" s="130"/>
      <c r="P10" s="130"/>
    </row>
    <row r="11" spans="1:17" x14ac:dyDescent="0.25">
      <c r="A11" s="15" t="s">
        <v>13</v>
      </c>
      <c r="B11" s="132" t="s">
        <v>107</v>
      </c>
      <c r="C11" s="133"/>
      <c r="D11" s="134"/>
      <c r="E11" s="61"/>
      <c r="F11" s="132" t="s">
        <v>107</v>
      </c>
      <c r="G11" s="133"/>
      <c r="H11" s="134"/>
      <c r="J11" s="135" t="s">
        <v>45</v>
      </c>
      <c r="K11" s="136"/>
      <c r="L11" s="137"/>
      <c r="M11" s="19"/>
      <c r="N11" s="138" t="s">
        <v>107</v>
      </c>
      <c r="O11" s="139"/>
      <c r="P11" s="140"/>
    </row>
    <row r="12" spans="1:17" x14ac:dyDescent="0.25">
      <c r="A12" s="1" t="s">
        <v>1</v>
      </c>
      <c r="B12" s="1" t="s">
        <v>2</v>
      </c>
      <c r="C12" s="1" t="s">
        <v>3</v>
      </c>
      <c r="D12" s="1" t="s">
        <v>4</v>
      </c>
      <c r="E12" s="61"/>
      <c r="F12" s="1" t="s">
        <v>2</v>
      </c>
      <c r="G12" s="1" t="s">
        <v>3</v>
      </c>
      <c r="H12" s="1" t="s">
        <v>4</v>
      </c>
      <c r="J12" s="1" t="s">
        <v>2</v>
      </c>
      <c r="K12" s="1" t="s">
        <v>3</v>
      </c>
      <c r="L12" s="1" t="s">
        <v>5</v>
      </c>
      <c r="M12" s="19"/>
      <c r="N12" s="1" t="s">
        <v>2</v>
      </c>
      <c r="O12" s="1" t="s">
        <v>3</v>
      </c>
      <c r="P12" s="1" t="s">
        <v>4</v>
      </c>
    </row>
    <row r="13" spans="1:17" x14ac:dyDescent="0.25">
      <c r="A13" s="2"/>
      <c r="B13" s="2"/>
      <c r="C13" s="2"/>
      <c r="D13" s="2"/>
      <c r="E13" s="7"/>
      <c r="F13" s="2"/>
      <c r="G13" s="2"/>
      <c r="H13" s="2"/>
      <c r="J13" s="2"/>
      <c r="K13" s="2"/>
      <c r="L13" s="2"/>
      <c r="M13" s="19"/>
      <c r="N13" s="2"/>
      <c r="O13" s="2"/>
      <c r="P13" s="2"/>
    </row>
    <row r="14" spans="1:17" x14ac:dyDescent="0.25">
      <c r="A14" s="12" t="s">
        <v>6</v>
      </c>
      <c r="B14" s="13">
        <v>8418</v>
      </c>
      <c r="C14" s="13">
        <f>+B14/3*2</f>
        <v>5612</v>
      </c>
      <c r="D14" s="13">
        <f>+B14/3</f>
        <v>2806</v>
      </c>
      <c r="E14" s="8"/>
      <c r="F14" s="13">
        <v>10521</v>
      </c>
      <c r="G14" s="13">
        <f>+F14/3*2</f>
        <v>7014</v>
      </c>
      <c r="H14" s="13">
        <f>+F14/3</f>
        <v>3507</v>
      </c>
      <c r="J14" s="13">
        <v>10521</v>
      </c>
      <c r="K14" s="13">
        <f>+J14/3*2</f>
        <v>7014</v>
      </c>
      <c r="L14" s="13">
        <f>+J14/3</f>
        <v>3507</v>
      </c>
      <c r="M14" s="19"/>
      <c r="N14" s="13">
        <v>10521</v>
      </c>
      <c r="O14" s="13">
        <f>+N14/3*2</f>
        <v>7014</v>
      </c>
      <c r="P14" s="13">
        <f>+N14/3</f>
        <v>3507</v>
      </c>
    </row>
    <row r="15" spans="1:17" x14ac:dyDescent="0.25">
      <c r="A15" s="3" t="s">
        <v>7</v>
      </c>
      <c r="B15" s="4">
        <v>1080</v>
      </c>
      <c r="C15" s="10">
        <f t="shared" ref="C15:C20" si="0">+B15/3*2</f>
        <v>720</v>
      </c>
      <c r="D15" s="10">
        <f t="shared" ref="D15:D20" si="1">+B15/3</f>
        <v>360</v>
      </c>
      <c r="E15" s="8"/>
      <c r="F15" s="4">
        <v>1080</v>
      </c>
      <c r="G15" s="10">
        <f t="shared" ref="G15:G20" si="2">+F15/3*2</f>
        <v>720</v>
      </c>
      <c r="H15" s="10">
        <f t="shared" ref="H15:H20" si="3">+F15/3</f>
        <v>360</v>
      </c>
      <c r="J15" s="10">
        <v>1080</v>
      </c>
      <c r="K15" s="10">
        <f t="shared" ref="K15:K20" si="4">+J15/3*2</f>
        <v>720</v>
      </c>
      <c r="L15" s="10">
        <f t="shared" ref="L15:L20" si="5">+J15/3</f>
        <v>360</v>
      </c>
      <c r="M15" s="19"/>
      <c r="N15" s="4">
        <v>1080</v>
      </c>
      <c r="O15" s="10">
        <f t="shared" ref="O15:O20" si="6">+N15/3*2</f>
        <v>720</v>
      </c>
      <c r="P15" s="10">
        <f t="shared" ref="P15:P20" si="7">+N15/3</f>
        <v>360</v>
      </c>
    </row>
    <row r="16" spans="1:17" x14ac:dyDescent="0.25">
      <c r="A16" s="12" t="s">
        <v>8</v>
      </c>
      <c r="B16" s="13">
        <v>11346</v>
      </c>
      <c r="C16" s="13">
        <f t="shared" si="0"/>
        <v>7564</v>
      </c>
      <c r="D16" s="13">
        <f t="shared" si="1"/>
        <v>3782</v>
      </c>
      <c r="E16" s="8"/>
      <c r="F16" s="13">
        <v>11346</v>
      </c>
      <c r="G16" s="13">
        <f t="shared" si="2"/>
        <v>7564</v>
      </c>
      <c r="H16" s="13">
        <f t="shared" si="3"/>
        <v>3782</v>
      </c>
      <c r="J16" s="13">
        <v>11346</v>
      </c>
      <c r="K16" s="13">
        <f t="shared" si="4"/>
        <v>7564</v>
      </c>
      <c r="L16" s="13">
        <f t="shared" si="5"/>
        <v>3782</v>
      </c>
      <c r="M16" s="19"/>
      <c r="N16" s="13">
        <v>11346</v>
      </c>
      <c r="O16" s="13">
        <f t="shared" si="6"/>
        <v>7564</v>
      </c>
      <c r="P16" s="13">
        <f t="shared" si="7"/>
        <v>3782</v>
      </c>
    </row>
    <row r="17" spans="1:17" x14ac:dyDescent="0.25">
      <c r="A17" s="11" t="s">
        <v>9</v>
      </c>
      <c r="B17" s="10">
        <v>1440</v>
      </c>
      <c r="C17" s="10">
        <f t="shared" si="0"/>
        <v>960</v>
      </c>
      <c r="D17" s="10">
        <f t="shared" si="1"/>
        <v>480</v>
      </c>
      <c r="E17" s="8"/>
      <c r="F17" s="10">
        <v>1440</v>
      </c>
      <c r="G17" s="10">
        <f t="shared" si="2"/>
        <v>960</v>
      </c>
      <c r="H17" s="10">
        <f t="shared" si="3"/>
        <v>480</v>
      </c>
      <c r="J17" s="10">
        <v>1440</v>
      </c>
      <c r="K17" s="10">
        <f t="shared" si="4"/>
        <v>960</v>
      </c>
      <c r="L17" s="10">
        <f t="shared" si="5"/>
        <v>480</v>
      </c>
      <c r="M17" s="19"/>
      <c r="N17" s="10">
        <v>1440</v>
      </c>
      <c r="O17" s="10">
        <f t="shared" si="6"/>
        <v>960</v>
      </c>
      <c r="P17" s="10">
        <f t="shared" si="7"/>
        <v>480</v>
      </c>
    </row>
    <row r="18" spans="1:17" x14ac:dyDescent="0.25">
      <c r="A18" s="12" t="s">
        <v>110</v>
      </c>
      <c r="B18" s="13">
        <v>609</v>
      </c>
      <c r="C18" s="13">
        <f t="shared" si="0"/>
        <v>406</v>
      </c>
      <c r="D18" s="13">
        <f t="shared" si="1"/>
        <v>203</v>
      </c>
      <c r="E18" s="8"/>
      <c r="F18" s="13">
        <v>801</v>
      </c>
      <c r="G18" s="13">
        <f t="shared" si="2"/>
        <v>534</v>
      </c>
      <c r="H18" s="13">
        <f t="shared" si="3"/>
        <v>267</v>
      </c>
      <c r="J18" s="13">
        <v>78</v>
      </c>
      <c r="K18" s="13">
        <f t="shared" si="4"/>
        <v>52</v>
      </c>
      <c r="L18" s="13">
        <f t="shared" si="5"/>
        <v>26</v>
      </c>
      <c r="M18" s="19"/>
      <c r="N18" s="13">
        <v>96</v>
      </c>
      <c r="O18" s="13">
        <f t="shared" si="6"/>
        <v>64</v>
      </c>
      <c r="P18" s="13">
        <f t="shared" si="7"/>
        <v>32</v>
      </c>
    </row>
    <row r="19" spans="1:17" x14ac:dyDescent="0.25">
      <c r="A19" s="11" t="s">
        <v>109</v>
      </c>
      <c r="B19" s="10">
        <v>219</v>
      </c>
      <c r="C19" s="10">
        <f t="shared" si="0"/>
        <v>146</v>
      </c>
      <c r="D19" s="10">
        <f t="shared" si="1"/>
        <v>73</v>
      </c>
      <c r="E19" s="8"/>
      <c r="F19" s="10">
        <v>219</v>
      </c>
      <c r="G19" s="10">
        <f t="shared" si="2"/>
        <v>146</v>
      </c>
      <c r="H19" s="10">
        <f t="shared" si="3"/>
        <v>73</v>
      </c>
      <c r="J19" s="10">
        <v>219</v>
      </c>
      <c r="K19" s="10">
        <f t="shared" si="4"/>
        <v>146</v>
      </c>
      <c r="L19" s="10">
        <f t="shared" si="5"/>
        <v>73</v>
      </c>
      <c r="M19" s="19"/>
      <c r="N19" s="10">
        <v>219</v>
      </c>
      <c r="O19" s="10">
        <f t="shared" si="6"/>
        <v>146</v>
      </c>
      <c r="P19" s="10">
        <f t="shared" si="7"/>
        <v>73</v>
      </c>
    </row>
    <row r="20" spans="1:17" x14ac:dyDescent="0.25">
      <c r="A20" s="12" t="s">
        <v>10</v>
      </c>
      <c r="B20" s="13">
        <v>2130</v>
      </c>
      <c r="C20" s="13">
        <f t="shared" si="0"/>
        <v>1420</v>
      </c>
      <c r="D20" s="13">
        <f t="shared" si="1"/>
        <v>710</v>
      </c>
      <c r="E20" s="8"/>
      <c r="F20" s="13">
        <v>2130</v>
      </c>
      <c r="G20" s="13">
        <f t="shared" si="2"/>
        <v>1420</v>
      </c>
      <c r="H20" s="13">
        <f t="shared" si="3"/>
        <v>710</v>
      </c>
      <c r="J20" s="13">
        <v>2130</v>
      </c>
      <c r="K20" s="13">
        <f t="shared" si="4"/>
        <v>1420</v>
      </c>
      <c r="L20" s="13">
        <f t="shared" si="5"/>
        <v>710</v>
      </c>
      <c r="M20" s="19"/>
      <c r="N20" s="13">
        <v>2130</v>
      </c>
      <c r="O20" s="13">
        <f t="shared" si="6"/>
        <v>1420</v>
      </c>
      <c r="P20" s="13">
        <f t="shared" si="7"/>
        <v>710</v>
      </c>
    </row>
    <row r="21" spans="1:17" x14ac:dyDescent="0.25">
      <c r="A21" s="3"/>
      <c r="B21" s="4"/>
      <c r="C21" s="4"/>
      <c r="D21" s="4"/>
      <c r="E21" s="8"/>
      <c r="F21" s="4"/>
      <c r="G21" s="4"/>
      <c r="H21" s="4"/>
      <c r="J21" s="4"/>
      <c r="K21" s="4"/>
      <c r="L21" s="4"/>
      <c r="M21" s="19"/>
      <c r="N21" s="4"/>
      <c r="O21" s="4"/>
      <c r="P21" s="4"/>
    </row>
    <row r="22" spans="1:17" x14ac:dyDescent="0.25">
      <c r="A22" s="5" t="s">
        <v>11</v>
      </c>
      <c r="B22" s="6">
        <f>SUM(B14:B20)</f>
        <v>25242</v>
      </c>
      <c r="C22" s="6">
        <f>SUM(C14:C20)</f>
        <v>16828</v>
      </c>
      <c r="D22" s="6">
        <f>SUM(D14:D20)</f>
        <v>8414</v>
      </c>
      <c r="E22" s="9"/>
      <c r="F22" s="6">
        <f>SUM(F14:F20)</f>
        <v>27537</v>
      </c>
      <c r="G22" s="6">
        <f>SUM(G14:G20)</f>
        <v>18358</v>
      </c>
      <c r="H22" s="6">
        <f>SUM(H14:H20)</f>
        <v>9179</v>
      </c>
      <c r="J22" s="6">
        <f>SUM(J14:J20)</f>
        <v>26814</v>
      </c>
      <c r="K22" s="6">
        <f>SUM(K14:K20)</f>
        <v>17876</v>
      </c>
      <c r="L22" s="6">
        <f>SUM(L14:L20)</f>
        <v>8938</v>
      </c>
      <c r="M22" s="19"/>
      <c r="N22" s="6">
        <f>SUM(N14:N20)</f>
        <v>26832</v>
      </c>
      <c r="O22" s="6">
        <f>SUM(O14:O20)</f>
        <v>17888</v>
      </c>
      <c r="P22" s="6">
        <f>SUM(P14:P20)</f>
        <v>8944</v>
      </c>
    </row>
    <row r="23" spans="1:17" ht="16.2" customHeight="1" x14ac:dyDescent="0.25">
      <c r="A23" t="s">
        <v>134</v>
      </c>
    </row>
    <row r="24" spans="1:17" x14ac:dyDescent="0.25">
      <c r="A24" t="s">
        <v>296</v>
      </c>
    </row>
    <row r="25" spans="1:17" x14ac:dyDescent="0.25">
      <c r="A25" t="s">
        <v>128</v>
      </c>
    </row>
    <row r="26" spans="1:17" x14ac:dyDescent="0.25">
      <c r="A26" t="s">
        <v>130</v>
      </c>
    </row>
    <row r="27" spans="1:17" ht="15.6" x14ac:dyDescent="0.3">
      <c r="A27" s="141" t="s">
        <v>14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66"/>
    </row>
    <row r="28" spans="1:17" ht="15.6" x14ac:dyDescent="0.3">
      <c r="A28" s="14"/>
      <c r="B28" s="131" t="s">
        <v>298</v>
      </c>
      <c r="C28" s="131"/>
      <c r="D28" s="131"/>
      <c r="E28" s="63"/>
      <c r="F28" s="131" t="s">
        <v>127</v>
      </c>
      <c r="G28" s="131"/>
      <c r="H28" s="131"/>
      <c r="I28" s="63"/>
      <c r="J28" s="131" t="s">
        <v>297</v>
      </c>
      <c r="K28" s="131"/>
      <c r="L28" s="131"/>
      <c r="M28" s="63"/>
      <c r="N28" s="131" t="s">
        <v>295</v>
      </c>
      <c r="O28" s="131"/>
      <c r="P28" s="131"/>
      <c r="Q28" s="63"/>
    </row>
    <row r="29" spans="1:17" s="127" customFormat="1" ht="10.199999999999999" hidden="1" customHeight="1" x14ac:dyDescent="0.2">
      <c r="B29" s="130" t="s">
        <v>303</v>
      </c>
      <c r="C29" s="130"/>
      <c r="D29" s="130"/>
      <c r="F29" s="130" t="s">
        <v>304</v>
      </c>
      <c r="G29" s="130"/>
      <c r="H29" s="130"/>
      <c r="J29" s="130" t="s">
        <v>305</v>
      </c>
      <c r="K29" s="130"/>
      <c r="L29" s="130"/>
      <c r="N29" s="130" t="s">
        <v>306</v>
      </c>
      <c r="O29" s="130"/>
      <c r="P29" s="130"/>
    </row>
    <row r="30" spans="1:17" x14ac:dyDescent="0.25">
      <c r="A30" s="15" t="s">
        <v>15</v>
      </c>
      <c r="B30" s="132" t="s">
        <v>108</v>
      </c>
      <c r="C30" s="133"/>
      <c r="D30" s="134"/>
      <c r="E30" s="61"/>
      <c r="F30" s="132" t="s">
        <v>108</v>
      </c>
      <c r="G30" s="133"/>
      <c r="H30" s="134"/>
      <c r="J30" s="135" t="s">
        <v>45</v>
      </c>
      <c r="K30" s="136"/>
      <c r="L30" s="137"/>
      <c r="N30" s="138" t="s">
        <v>108</v>
      </c>
      <c r="O30" s="139"/>
      <c r="P30" s="140"/>
    </row>
    <row r="31" spans="1:17" x14ac:dyDescent="0.25">
      <c r="A31" s="1" t="s">
        <v>1</v>
      </c>
      <c r="B31" s="1" t="s">
        <v>2</v>
      </c>
      <c r="C31" s="1" t="s">
        <v>3</v>
      </c>
      <c r="D31" s="1" t="s">
        <v>4</v>
      </c>
      <c r="E31" s="61"/>
      <c r="F31" s="1" t="s">
        <v>2</v>
      </c>
      <c r="G31" s="1" t="s">
        <v>3</v>
      </c>
      <c r="H31" s="1" t="s">
        <v>4</v>
      </c>
      <c r="J31" s="1" t="s">
        <v>2</v>
      </c>
      <c r="K31" s="1" t="s">
        <v>3</v>
      </c>
      <c r="L31" s="1" t="s">
        <v>5</v>
      </c>
      <c r="N31" s="1" t="s">
        <v>2</v>
      </c>
      <c r="O31" s="1" t="s">
        <v>3</v>
      </c>
      <c r="P31" s="1" t="s">
        <v>4</v>
      </c>
    </row>
    <row r="32" spans="1:17" x14ac:dyDescent="0.25">
      <c r="A32" s="2"/>
      <c r="B32" s="2"/>
      <c r="C32" s="2"/>
      <c r="D32" s="2"/>
      <c r="E32" s="7"/>
      <c r="F32" s="2"/>
      <c r="G32" s="2"/>
      <c r="H32" s="2"/>
      <c r="J32" s="2"/>
      <c r="K32" s="2"/>
      <c r="L32" s="2"/>
      <c r="N32" s="2"/>
      <c r="O32" s="2"/>
      <c r="P32" s="2"/>
    </row>
    <row r="33" spans="1:16" x14ac:dyDescent="0.25">
      <c r="A33" s="12" t="s">
        <v>6</v>
      </c>
      <c r="B33" s="13">
        <v>19500</v>
      </c>
      <c r="C33" s="13">
        <f>+B33/3*2</f>
        <v>13000</v>
      </c>
      <c r="D33" s="13">
        <f>+B33/3</f>
        <v>6500</v>
      </c>
      <c r="E33" s="8"/>
      <c r="F33" s="13">
        <v>24372</v>
      </c>
      <c r="G33" s="13">
        <f>+F33/3*2</f>
        <v>16248</v>
      </c>
      <c r="H33" s="13">
        <f>+F33/3</f>
        <v>8124</v>
      </c>
      <c r="J33" s="13">
        <v>24372</v>
      </c>
      <c r="K33" s="13">
        <f>+J33/3*2</f>
        <v>16248</v>
      </c>
      <c r="L33" s="13">
        <f>+J33/3</f>
        <v>8124</v>
      </c>
      <c r="N33" s="13">
        <v>24372</v>
      </c>
      <c r="O33" s="13">
        <f>+N33/3*2</f>
        <v>16248</v>
      </c>
      <c r="P33" s="13">
        <f>+N33/3</f>
        <v>8124</v>
      </c>
    </row>
    <row r="34" spans="1:16" x14ac:dyDescent="0.25">
      <c r="A34" s="3" t="s">
        <v>7</v>
      </c>
      <c r="B34" s="4">
        <v>1080</v>
      </c>
      <c r="C34" s="10">
        <f t="shared" ref="C34:C39" si="8">+B34/3*2</f>
        <v>720</v>
      </c>
      <c r="D34" s="10">
        <f t="shared" ref="D34:D39" si="9">+B34/3</f>
        <v>360</v>
      </c>
      <c r="E34" s="8"/>
      <c r="F34" s="4">
        <v>1080</v>
      </c>
      <c r="G34" s="10">
        <f t="shared" ref="G34:G39" si="10">+F34/3*2</f>
        <v>720</v>
      </c>
      <c r="H34" s="10">
        <f t="shared" ref="H34:H39" si="11">+F34/3</f>
        <v>360</v>
      </c>
      <c r="J34" s="10">
        <v>1080</v>
      </c>
      <c r="K34" s="10">
        <f t="shared" ref="K34:K39" si="12">+J34/3*2</f>
        <v>720</v>
      </c>
      <c r="L34" s="10">
        <f t="shared" ref="L34:L39" si="13">+J34/3</f>
        <v>360</v>
      </c>
      <c r="N34" s="4">
        <v>1080</v>
      </c>
      <c r="O34" s="10">
        <f t="shared" ref="O34:O39" si="14">+N34/3*2</f>
        <v>720</v>
      </c>
      <c r="P34" s="10">
        <f t="shared" ref="P34:P39" si="15">+N34/3</f>
        <v>360</v>
      </c>
    </row>
    <row r="35" spans="1:16" x14ac:dyDescent="0.25">
      <c r="A35" s="12" t="s">
        <v>8</v>
      </c>
      <c r="B35" s="13">
        <v>11346</v>
      </c>
      <c r="C35" s="13">
        <f t="shared" si="8"/>
        <v>7564</v>
      </c>
      <c r="D35" s="13">
        <f t="shared" si="9"/>
        <v>3782</v>
      </c>
      <c r="E35" s="8"/>
      <c r="F35" s="13">
        <v>11346</v>
      </c>
      <c r="G35" s="13">
        <f t="shared" si="10"/>
        <v>7564</v>
      </c>
      <c r="H35" s="13">
        <f t="shared" si="11"/>
        <v>3782</v>
      </c>
      <c r="J35" s="13">
        <v>11346</v>
      </c>
      <c r="K35" s="13">
        <f t="shared" si="12"/>
        <v>7564</v>
      </c>
      <c r="L35" s="13">
        <f t="shared" si="13"/>
        <v>3782</v>
      </c>
      <c r="N35" s="13">
        <v>11346</v>
      </c>
      <c r="O35" s="13">
        <f t="shared" si="14"/>
        <v>7564</v>
      </c>
      <c r="P35" s="13">
        <f t="shared" si="15"/>
        <v>3782</v>
      </c>
    </row>
    <row r="36" spans="1:16" x14ac:dyDescent="0.25">
      <c r="A36" s="11" t="s">
        <v>9</v>
      </c>
      <c r="B36" s="10">
        <v>1440</v>
      </c>
      <c r="C36" s="10">
        <f t="shared" si="8"/>
        <v>960</v>
      </c>
      <c r="D36" s="10">
        <f t="shared" si="9"/>
        <v>480</v>
      </c>
      <c r="E36" s="8"/>
      <c r="F36" s="10">
        <v>1440</v>
      </c>
      <c r="G36" s="10">
        <f t="shared" si="10"/>
        <v>960</v>
      </c>
      <c r="H36" s="10">
        <f t="shared" si="11"/>
        <v>480</v>
      </c>
      <c r="J36" s="10">
        <v>1440</v>
      </c>
      <c r="K36" s="10">
        <f t="shared" si="12"/>
        <v>960</v>
      </c>
      <c r="L36" s="10">
        <f t="shared" si="13"/>
        <v>480</v>
      </c>
      <c r="N36" s="10">
        <v>1440</v>
      </c>
      <c r="O36" s="10">
        <f t="shared" si="14"/>
        <v>960</v>
      </c>
      <c r="P36" s="10">
        <f t="shared" si="15"/>
        <v>480</v>
      </c>
    </row>
    <row r="37" spans="1:16" x14ac:dyDescent="0.25">
      <c r="A37" s="12" t="s">
        <v>110</v>
      </c>
      <c r="B37" s="13">
        <v>609</v>
      </c>
      <c r="C37" s="13">
        <f t="shared" si="8"/>
        <v>406</v>
      </c>
      <c r="D37" s="13">
        <f t="shared" si="9"/>
        <v>203</v>
      </c>
      <c r="E37" s="8"/>
      <c r="F37" s="13">
        <v>801</v>
      </c>
      <c r="G37" s="13">
        <f t="shared" si="10"/>
        <v>534</v>
      </c>
      <c r="H37" s="13">
        <f t="shared" si="11"/>
        <v>267</v>
      </c>
      <c r="J37" s="13">
        <v>78</v>
      </c>
      <c r="K37" s="13">
        <f t="shared" si="12"/>
        <v>52</v>
      </c>
      <c r="L37" s="13">
        <f t="shared" si="13"/>
        <v>26</v>
      </c>
      <c r="N37" s="13">
        <v>96</v>
      </c>
      <c r="O37" s="13">
        <f t="shared" si="14"/>
        <v>64</v>
      </c>
      <c r="P37" s="13">
        <f t="shared" si="15"/>
        <v>32</v>
      </c>
    </row>
    <row r="38" spans="1:16" x14ac:dyDescent="0.25">
      <c r="A38" s="11" t="s">
        <v>109</v>
      </c>
      <c r="B38" s="10">
        <v>219</v>
      </c>
      <c r="C38" s="10">
        <f t="shared" si="8"/>
        <v>146</v>
      </c>
      <c r="D38" s="10">
        <f t="shared" si="9"/>
        <v>73</v>
      </c>
      <c r="E38" s="8"/>
      <c r="F38" s="10">
        <v>219</v>
      </c>
      <c r="G38" s="10">
        <f t="shared" si="10"/>
        <v>146</v>
      </c>
      <c r="H38" s="10">
        <f t="shared" si="11"/>
        <v>73</v>
      </c>
      <c r="J38" s="10">
        <v>219</v>
      </c>
      <c r="K38" s="10">
        <f t="shared" si="12"/>
        <v>146</v>
      </c>
      <c r="L38" s="10">
        <f t="shared" si="13"/>
        <v>73</v>
      </c>
      <c r="N38" s="10">
        <v>219</v>
      </c>
      <c r="O38" s="10">
        <f t="shared" si="14"/>
        <v>146</v>
      </c>
      <c r="P38" s="10">
        <f t="shared" si="15"/>
        <v>73</v>
      </c>
    </row>
    <row r="39" spans="1:16" x14ac:dyDescent="0.25">
      <c r="A39" s="12" t="s">
        <v>10</v>
      </c>
      <c r="B39" s="13">
        <v>2130</v>
      </c>
      <c r="C39" s="13">
        <f t="shared" si="8"/>
        <v>1420</v>
      </c>
      <c r="D39" s="13">
        <f t="shared" si="9"/>
        <v>710</v>
      </c>
      <c r="E39" s="8"/>
      <c r="F39" s="13">
        <v>2130</v>
      </c>
      <c r="G39" s="13">
        <f t="shared" si="10"/>
        <v>1420</v>
      </c>
      <c r="H39" s="13">
        <f t="shared" si="11"/>
        <v>710</v>
      </c>
      <c r="J39" s="13">
        <v>2130</v>
      </c>
      <c r="K39" s="13">
        <f t="shared" si="12"/>
        <v>1420</v>
      </c>
      <c r="L39" s="13">
        <f t="shared" si="13"/>
        <v>710</v>
      </c>
      <c r="N39" s="13">
        <v>2130</v>
      </c>
      <c r="O39" s="13">
        <f t="shared" si="14"/>
        <v>1420</v>
      </c>
      <c r="P39" s="13">
        <f t="shared" si="15"/>
        <v>710</v>
      </c>
    </row>
    <row r="40" spans="1:16" x14ac:dyDescent="0.25">
      <c r="A40" s="3"/>
      <c r="B40" s="4"/>
      <c r="C40" s="4"/>
      <c r="D40" s="4"/>
      <c r="E40" s="8"/>
      <c r="F40" s="4"/>
      <c r="G40" s="4"/>
      <c r="H40" s="4"/>
      <c r="J40" s="4"/>
      <c r="K40" s="4"/>
      <c r="L40" s="4"/>
      <c r="N40" s="4"/>
      <c r="O40" s="4"/>
      <c r="P40" s="4"/>
    </row>
    <row r="41" spans="1:16" x14ac:dyDescent="0.25">
      <c r="A41" s="5" t="s">
        <v>11</v>
      </c>
      <c r="B41" s="6">
        <f>SUM(B33:B39)</f>
        <v>36324</v>
      </c>
      <c r="C41" s="6">
        <f>SUM(C33:C39)</f>
        <v>24216</v>
      </c>
      <c r="D41" s="6">
        <f>SUM(D33:D39)</f>
        <v>12108</v>
      </c>
      <c r="E41" s="9"/>
      <c r="F41" s="6">
        <f>SUM(F33:F39)</f>
        <v>41388</v>
      </c>
      <c r="G41" s="6">
        <f>SUM(G33:G39)</f>
        <v>27592</v>
      </c>
      <c r="H41" s="6">
        <f>SUM(H33:H39)</f>
        <v>13796</v>
      </c>
      <c r="J41" s="6">
        <f>SUM(J33:J39)</f>
        <v>40665</v>
      </c>
      <c r="K41" s="6">
        <f>SUM(K33:K39)</f>
        <v>27110</v>
      </c>
      <c r="L41" s="6">
        <f>SUM(L33:L39)</f>
        <v>13555</v>
      </c>
      <c r="N41" s="6">
        <f>SUM(N33:N39)</f>
        <v>40683</v>
      </c>
      <c r="O41" s="6">
        <f>SUM(O33:O39)</f>
        <v>27122</v>
      </c>
      <c r="P41" s="6">
        <f>SUM(P33:P39)</f>
        <v>13561</v>
      </c>
    </row>
    <row r="42" spans="1:16" ht="15" customHeight="1" x14ac:dyDescent="0.25">
      <c r="A42" t="s">
        <v>135</v>
      </c>
    </row>
    <row r="43" spans="1:16" x14ac:dyDescent="0.25">
      <c r="A43" t="s">
        <v>296</v>
      </c>
    </row>
    <row r="44" spans="1:16" x14ac:dyDescent="0.25">
      <c r="A44" t="s">
        <v>128</v>
      </c>
      <c r="P44" t="s">
        <v>16</v>
      </c>
    </row>
    <row r="45" spans="1:16" x14ac:dyDescent="0.25">
      <c r="A45" t="s">
        <v>130</v>
      </c>
    </row>
    <row r="48" spans="1:16" ht="5.4" customHeight="1" x14ac:dyDescent="0.25"/>
    <row r="51" ht="16.2" customHeight="1" x14ac:dyDescent="0.25"/>
    <row r="54" ht="4.2" customHeight="1" x14ac:dyDescent="0.25"/>
    <row r="74" ht="4.2" customHeight="1" x14ac:dyDescent="0.25"/>
  </sheetData>
  <mergeCells count="31">
    <mergeCell ref="A6:O6"/>
    <mergeCell ref="N11:P11"/>
    <mergeCell ref="B9:D9"/>
    <mergeCell ref="J9:L9"/>
    <mergeCell ref="N9:P9"/>
    <mergeCell ref="F9:H9"/>
    <mergeCell ref="B10:D10"/>
    <mergeCell ref="F10:H10"/>
    <mergeCell ref="J10:L10"/>
    <mergeCell ref="N10:P10"/>
    <mergeCell ref="B30:D30"/>
    <mergeCell ref="J30:L30"/>
    <mergeCell ref="F30:H30"/>
    <mergeCell ref="N30:P30"/>
    <mergeCell ref="N29:P29"/>
    <mergeCell ref="A1:P1"/>
    <mergeCell ref="B29:D29"/>
    <mergeCell ref="F29:H29"/>
    <mergeCell ref="J29:L29"/>
    <mergeCell ref="N28:P28"/>
    <mergeCell ref="B28:D28"/>
    <mergeCell ref="J28:L28"/>
    <mergeCell ref="F28:H28"/>
    <mergeCell ref="B11:D11"/>
    <mergeCell ref="J11:L11"/>
    <mergeCell ref="F11:H11"/>
    <mergeCell ref="A27:P27"/>
    <mergeCell ref="A8:P8"/>
    <mergeCell ref="A2:P2"/>
    <mergeCell ref="A4:P4"/>
    <mergeCell ref="A5:P5"/>
  </mergeCells>
  <pageMargins left="0" right="0" top="0.25" bottom="0.2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C9" sqref="C9"/>
    </sheetView>
  </sheetViews>
  <sheetFormatPr defaultRowHeight="13.2" x14ac:dyDescent="0.25"/>
  <cols>
    <col min="1" max="1" width="32.21875" customWidth="1"/>
    <col min="2" max="2" width="10.5546875" customWidth="1"/>
    <col min="3" max="3" width="14.44140625" customWidth="1"/>
    <col min="4" max="4" width="42.88671875" customWidth="1"/>
    <col min="5" max="5" width="29.109375" customWidth="1"/>
    <col min="6" max="6" width="14.77734375" customWidth="1"/>
    <col min="7" max="7" width="10.5546875" customWidth="1"/>
    <col min="8" max="8" width="14" customWidth="1"/>
    <col min="9" max="9" width="12.44140625" bestFit="1" customWidth="1"/>
    <col min="10" max="10" width="12.44140625" customWidth="1"/>
    <col min="11" max="11" width="42.44140625" customWidth="1"/>
  </cols>
  <sheetData>
    <row r="1" spans="1:11" x14ac:dyDescent="0.25">
      <c r="D1" s="96" t="s">
        <v>261</v>
      </c>
    </row>
    <row r="2" spans="1:11" ht="100.2" customHeight="1" x14ac:dyDescent="0.25">
      <c r="A2" s="17" t="s">
        <v>23</v>
      </c>
      <c r="B2" t="s">
        <v>21</v>
      </c>
      <c r="C2">
        <v>1718</v>
      </c>
      <c r="D2" s="75" t="s">
        <v>264</v>
      </c>
      <c r="F2" s="17" t="s">
        <v>22</v>
      </c>
      <c r="I2" t="s">
        <v>262</v>
      </c>
      <c r="J2" s="43" t="s">
        <v>261</v>
      </c>
    </row>
    <row r="3" spans="1:11" ht="26.4" x14ac:dyDescent="0.25">
      <c r="A3" t="s">
        <v>17</v>
      </c>
      <c r="B3" s="20">
        <v>0</v>
      </c>
      <c r="C3" s="20">
        <v>4950</v>
      </c>
      <c r="D3" s="74">
        <v>6796</v>
      </c>
      <c r="E3" s="92" t="s">
        <v>258</v>
      </c>
      <c r="F3" t="s">
        <v>113</v>
      </c>
      <c r="I3" s="20">
        <v>5607</v>
      </c>
      <c r="J3" s="100">
        <v>6000</v>
      </c>
      <c r="K3" t="s">
        <v>119</v>
      </c>
    </row>
    <row r="4" spans="1:11" x14ac:dyDescent="0.25">
      <c r="A4" t="s">
        <v>18</v>
      </c>
      <c r="B4" s="20">
        <v>256</v>
      </c>
      <c r="C4" s="20">
        <f t="shared" ref="C4:C7" si="0">+B4*9</f>
        <v>2304</v>
      </c>
      <c r="D4" s="97">
        <f>+(C4*0.031)+C4</f>
        <v>2375.424</v>
      </c>
      <c r="E4" t="s">
        <v>265</v>
      </c>
      <c r="I4" s="20"/>
      <c r="J4" s="100"/>
    </row>
    <row r="5" spans="1:11" ht="25.8" customHeight="1" x14ac:dyDescent="0.25">
      <c r="A5" t="s">
        <v>112</v>
      </c>
      <c r="B5" s="20">
        <v>62</v>
      </c>
      <c r="C5" s="20">
        <f t="shared" si="0"/>
        <v>558</v>
      </c>
      <c r="D5" s="97">
        <f>+(C5*0.031)+C5</f>
        <v>575.298</v>
      </c>
      <c r="E5" t="s">
        <v>266</v>
      </c>
      <c r="F5" t="s">
        <v>19</v>
      </c>
      <c r="I5" s="20">
        <v>558</v>
      </c>
      <c r="J5" s="100">
        <f>+D5</f>
        <v>575.298</v>
      </c>
      <c r="K5" s="42" t="s">
        <v>266</v>
      </c>
    </row>
    <row r="6" spans="1:11" ht="27" customHeight="1" thickBot="1" x14ac:dyDescent="0.3">
      <c r="A6" t="s">
        <v>19</v>
      </c>
      <c r="B6" s="20">
        <v>62</v>
      </c>
      <c r="C6" s="20">
        <f t="shared" si="0"/>
        <v>558</v>
      </c>
      <c r="D6" s="97">
        <f>+(C6*0.031)+C6</f>
        <v>575.298</v>
      </c>
      <c r="E6" t="s">
        <v>266</v>
      </c>
      <c r="F6" t="s">
        <v>24</v>
      </c>
      <c r="I6" s="21">
        <v>3516</v>
      </c>
      <c r="J6" s="101">
        <v>4771</v>
      </c>
      <c r="K6" t="s">
        <v>263</v>
      </c>
    </row>
    <row r="7" spans="1:11" ht="14.4" thickTop="1" thickBot="1" x14ac:dyDescent="0.3">
      <c r="A7" s="16" t="s">
        <v>20</v>
      </c>
      <c r="B7" s="21">
        <v>103</v>
      </c>
      <c r="C7" s="21">
        <f t="shared" si="0"/>
        <v>927</v>
      </c>
      <c r="D7" s="98">
        <f>+(C7*0.031)+C7</f>
        <v>955.73699999999997</v>
      </c>
      <c r="E7" t="s">
        <v>266</v>
      </c>
      <c r="I7" s="99">
        <f>SUM(I3:I6)</f>
        <v>9681</v>
      </c>
      <c r="J7" s="103">
        <f>SUM(J3:J6)</f>
        <v>11346.297999999999</v>
      </c>
    </row>
    <row r="8" spans="1:11" ht="13.8" thickTop="1" x14ac:dyDescent="0.25">
      <c r="B8" s="20"/>
      <c r="C8" s="95">
        <f>SUM(C3:C7)</f>
        <v>9297</v>
      </c>
      <c r="D8" s="102">
        <f>SUM(D3:D7)</f>
        <v>11277.757</v>
      </c>
    </row>
    <row r="9" spans="1:11" ht="30" customHeight="1" x14ac:dyDescent="0.25">
      <c r="C9" s="56"/>
      <c r="D9" s="67"/>
      <c r="F9" s="42"/>
      <c r="G9" s="68"/>
      <c r="H9" s="94" t="s">
        <v>260</v>
      </c>
      <c r="I9" s="42" t="s">
        <v>117</v>
      </c>
      <c r="J9" s="42"/>
      <c r="K9" t="s">
        <v>118</v>
      </c>
    </row>
    <row r="10" spans="1:11" x14ac:dyDescent="0.25">
      <c r="C10" s="18"/>
      <c r="D10" s="18"/>
      <c r="E10" s="18"/>
      <c r="F10" s="18" t="s">
        <v>114</v>
      </c>
      <c r="G10">
        <v>4865</v>
      </c>
      <c r="H10">
        <f>(+G10*0.07)+G10</f>
        <v>5205.55</v>
      </c>
      <c r="I10" s="69">
        <v>0.31</v>
      </c>
      <c r="J10" s="69"/>
      <c r="K10" s="70">
        <f>+H10*I10</f>
        <v>1613.7205000000001</v>
      </c>
    </row>
    <row r="11" spans="1:11" ht="29.4" customHeight="1" x14ac:dyDescent="0.25">
      <c r="A11" s="42"/>
      <c r="C11" s="145"/>
      <c r="F11" t="s">
        <v>115</v>
      </c>
      <c r="G11">
        <v>5325</v>
      </c>
      <c r="H11">
        <f t="shared" ref="H11:H12" si="1">(+G11*0.07)+G11</f>
        <v>5697.75</v>
      </c>
      <c r="I11" s="69">
        <v>0.23</v>
      </c>
      <c r="J11" s="69"/>
      <c r="K11" s="70">
        <f>+H11*I11</f>
        <v>1310.4825000000001</v>
      </c>
    </row>
    <row r="12" spans="1:11" ht="13.8" thickBot="1" x14ac:dyDescent="0.3">
      <c r="A12" s="43" t="s">
        <v>267</v>
      </c>
      <c r="B12" s="44">
        <v>6575</v>
      </c>
      <c r="C12" s="145"/>
      <c r="F12" t="s">
        <v>116</v>
      </c>
      <c r="G12">
        <v>6245</v>
      </c>
      <c r="H12">
        <f t="shared" si="1"/>
        <v>6682.15</v>
      </c>
      <c r="I12" s="69">
        <v>0.46</v>
      </c>
      <c r="J12" s="69"/>
      <c r="K12" s="71">
        <f>+H12*I12</f>
        <v>3073.7889999999998</v>
      </c>
    </row>
    <row r="13" spans="1:11" ht="14.4" thickTop="1" thickBot="1" x14ac:dyDescent="0.3">
      <c r="A13" s="43" t="s">
        <v>268</v>
      </c>
      <c r="B13" s="45">
        <v>4771</v>
      </c>
      <c r="C13" s="145"/>
      <c r="G13" s="93"/>
      <c r="H13" s="93"/>
      <c r="I13" s="93"/>
      <c r="J13" s="77"/>
      <c r="K13" s="70">
        <f>SUM(K10:K12)</f>
        <v>5997.9920000000002</v>
      </c>
    </row>
    <row r="14" spans="1:11" ht="13.8" thickTop="1" x14ac:dyDescent="0.25">
      <c r="A14" s="43"/>
      <c r="B14" s="44">
        <f>SUM(B12:B13)</f>
        <v>11346</v>
      </c>
      <c r="C14" s="145"/>
      <c r="K14" t="s">
        <v>259</v>
      </c>
    </row>
    <row r="15" spans="1:11" x14ac:dyDescent="0.25">
      <c r="C15" s="145"/>
    </row>
    <row r="16" spans="1:11" ht="85.2" customHeight="1" x14ac:dyDescent="0.25">
      <c r="A16" s="75" t="s">
        <v>282</v>
      </c>
      <c r="C16" s="145"/>
      <c r="D16" s="76" t="s">
        <v>283</v>
      </c>
      <c r="E16" s="75" t="s">
        <v>284</v>
      </c>
    </row>
    <row r="18" spans="1:4" ht="66" x14ac:dyDescent="0.25">
      <c r="A18" s="73" t="s">
        <v>9</v>
      </c>
      <c r="C18" s="91" t="s">
        <v>257</v>
      </c>
      <c r="D18" s="42" t="s">
        <v>125</v>
      </c>
    </row>
    <row r="19" spans="1:4" ht="19.8" customHeight="1" x14ac:dyDescent="0.25">
      <c r="A19" s="73" t="s">
        <v>124</v>
      </c>
      <c r="C19">
        <f>+D19/9</f>
        <v>130</v>
      </c>
      <c r="D19" s="74">
        <v>1170</v>
      </c>
    </row>
    <row r="20" spans="1:4" x14ac:dyDescent="0.25">
      <c r="A20" s="73" t="s">
        <v>126</v>
      </c>
      <c r="C20">
        <f>+D20/9</f>
        <v>160</v>
      </c>
      <c r="D20" s="74">
        <v>1440</v>
      </c>
    </row>
    <row r="21" spans="1:4" x14ac:dyDescent="0.25">
      <c r="A21" s="73"/>
    </row>
    <row r="22" spans="1:4" x14ac:dyDescent="0.25">
      <c r="A22" s="73"/>
    </row>
    <row r="23" spans="1:4" x14ac:dyDescent="0.25">
      <c r="A23" s="73"/>
    </row>
    <row r="24" spans="1:4" x14ac:dyDescent="0.25">
      <c r="A24" s="73"/>
    </row>
  </sheetData>
  <mergeCells count="1">
    <mergeCell ref="C11:C16"/>
  </mergeCells>
  <printOptions gridLines="1"/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opLeftCell="A31" workbookViewId="0">
      <selection activeCell="F52" sqref="F52:F53"/>
    </sheetView>
  </sheetViews>
  <sheetFormatPr defaultRowHeight="13.2" x14ac:dyDescent="0.25"/>
  <cols>
    <col min="1" max="1" width="21.6640625" customWidth="1"/>
    <col min="2" max="2" width="14" customWidth="1"/>
    <col min="3" max="3" width="29.88671875" customWidth="1"/>
  </cols>
  <sheetData>
    <row r="1" spans="1:3" ht="25.8" customHeight="1" x14ac:dyDescent="0.25">
      <c r="A1" s="50" t="s">
        <v>286</v>
      </c>
    </row>
    <row r="2" spans="1:3" x14ac:dyDescent="0.25">
      <c r="A2" s="54" t="s">
        <v>48</v>
      </c>
      <c r="B2" s="52"/>
      <c r="C2" s="52"/>
    </row>
    <row r="3" spans="1:3" x14ac:dyDescent="0.25">
      <c r="A3" s="53" t="s">
        <v>25</v>
      </c>
      <c r="B3" s="53" t="s">
        <v>26</v>
      </c>
      <c r="C3" s="53" t="s">
        <v>27</v>
      </c>
    </row>
    <row r="4" spans="1:3" x14ac:dyDescent="0.25">
      <c r="A4" s="52" t="s">
        <v>28</v>
      </c>
      <c r="B4" s="52">
        <v>108</v>
      </c>
      <c r="C4" s="52">
        <f t="shared" ref="C4:C9" si="0">+B4*3</f>
        <v>324</v>
      </c>
    </row>
    <row r="5" spans="1:3" x14ac:dyDescent="0.25">
      <c r="A5" s="52" t="s">
        <v>29</v>
      </c>
      <c r="B5" s="52">
        <v>30</v>
      </c>
      <c r="C5" s="52">
        <f t="shared" si="0"/>
        <v>90</v>
      </c>
    </row>
    <row r="6" spans="1:3" x14ac:dyDescent="0.25">
      <c r="A6" s="52" t="s">
        <v>30</v>
      </c>
      <c r="B6" s="52">
        <v>5</v>
      </c>
      <c r="C6" s="52">
        <f t="shared" si="0"/>
        <v>15</v>
      </c>
    </row>
    <row r="7" spans="1:3" x14ac:dyDescent="0.25">
      <c r="A7" s="52" t="s">
        <v>33</v>
      </c>
      <c r="B7" s="52">
        <v>14</v>
      </c>
      <c r="C7" s="52">
        <f t="shared" si="0"/>
        <v>42</v>
      </c>
    </row>
    <row r="8" spans="1:3" x14ac:dyDescent="0.25">
      <c r="A8" s="52" t="s">
        <v>34</v>
      </c>
      <c r="B8" s="52">
        <v>81</v>
      </c>
      <c r="C8" s="52">
        <f t="shared" si="0"/>
        <v>243</v>
      </c>
    </row>
    <row r="9" spans="1:3" x14ac:dyDescent="0.25">
      <c r="A9" s="52" t="s">
        <v>129</v>
      </c>
      <c r="B9" s="52">
        <v>8</v>
      </c>
      <c r="C9" s="52">
        <f t="shared" si="0"/>
        <v>24</v>
      </c>
    </row>
    <row r="10" spans="1:3" x14ac:dyDescent="0.25">
      <c r="A10" s="52" t="s">
        <v>31</v>
      </c>
      <c r="B10" s="52">
        <v>8</v>
      </c>
      <c r="C10" s="52">
        <v>24</v>
      </c>
    </row>
    <row r="11" spans="1:3" ht="13.8" thickBot="1" x14ac:dyDescent="0.3">
      <c r="A11" s="52" t="s">
        <v>32</v>
      </c>
      <c r="B11" s="46">
        <v>58</v>
      </c>
      <c r="C11" s="46">
        <f>+B11*3</f>
        <v>174</v>
      </c>
    </row>
    <row r="12" spans="1:3" x14ac:dyDescent="0.25">
      <c r="A12" s="55" t="s">
        <v>38</v>
      </c>
      <c r="B12" s="52">
        <f>SUM(B4:B11)</f>
        <v>312</v>
      </c>
      <c r="C12" s="52">
        <f>SUM(C4:C11)</f>
        <v>936</v>
      </c>
    </row>
    <row r="13" spans="1:3" x14ac:dyDescent="0.25">
      <c r="A13" s="49"/>
      <c r="B13" s="49"/>
      <c r="C13" s="49"/>
    </row>
    <row r="14" spans="1:3" x14ac:dyDescent="0.25">
      <c r="A14" s="54" t="s">
        <v>49</v>
      </c>
      <c r="B14" s="52"/>
      <c r="C14" s="52"/>
    </row>
    <row r="15" spans="1:3" x14ac:dyDescent="0.25">
      <c r="A15" s="53" t="s">
        <v>25</v>
      </c>
      <c r="B15" s="53" t="s">
        <v>26</v>
      </c>
      <c r="C15" s="53" t="s">
        <v>27</v>
      </c>
    </row>
    <row r="16" spans="1:3" x14ac:dyDescent="0.25">
      <c r="A16" s="52" t="s">
        <v>33</v>
      </c>
      <c r="B16" s="52">
        <v>14</v>
      </c>
      <c r="C16" s="52">
        <f t="shared" ref="C16" si="1">+B16*3</f>
        <v>42</v>
      </c>
    </row>
    <row r="17" spans="1:3" x14ac:dyDescent="0.25">
      <c r="A17" s="52" t="s">
        <v>31</v>
      </c>
      <c r="B17" s="52">
        <v>8</v>
      </c>
      <c r="C17" s="52">
        <v>24</v>
      </c>
    </row>
    <row r="18" spans="1:3" x14ac:dyDescent="0.25">
      <c r="A18" s="52" t="s">
        <v>129</v>
      </c>
      <c r="B18" s="52">
        <v>8</v>
      </c>
      <c r="C18" s="52">
        <v>24</v>
      </c>
    </row>
    <row r="19" spans="1:3" ht="13.8" thickBot="1" x14ac:dyDescent="0.3">
      <c r="A19" s="52" t="s">
        <v>32</v>
      </c>
      <c r="B19" s="46">
        <v>58</v>
      </c>
      <c r="C19" s="46">
        <f>+B19*3</f>
        <v>174</v>
      </c>
    </row>
    <row r="20" spans="1:3" ht="13.8" thickTop="1" x14ac:dyDescent="0.25">
      <c r="A20" s="55" t="s">
        <v>38</v>
      </c>
      <c r="B20" s="52">
        <f>SUM(B16:B19)</f>
        <v>88</v>
      </c>
      <c r="C20" s="52">
        <f>SUM(C16:C19)</f>
        <v>264</v>
      </c>
    </row>
    <row r="21" spans="1:3" x14ac:dyDescent="0.25">
      <c r="A21" s="49"/>
      <c r="B21" s="49"/>
      <c r="C21" s="49"/>
    </row>
    <row r="22" spans="1:3" x14ac:dyDescent="0.25">
      <c r="A22" s="51" t="s">
        <v>291</v>
      </c>
      <c r="B22" s="51"/>
      <c r="C22" s="51"/>
    </row>
    <row r="23" spans="1:3" x14ac:dyDescent="0.25">
      <c r="A23" s="51" t="s">
        <v>25</v>
      </c>
      <c r="B23" s="51" t="s">
        <v>26</v>
      </c>
      <c r="C23" s="51" t="s">
        <v>27</v>
      </c>
    </row>
    <row r="24" spans="1:3" x14ac:dyDescent="0.25">
      <c r="A24" s="51" t="s">
        <v>28</v>
      </c>
      <c r="B24" s="51">
        <v>108</v>
      </c>
      <c r="C24" s="51">
        <f t="shared" ref="C24:C29" si="2">+B24*3</f>
        <v>324</v>
      </c>
    </row>
    <row r="25" spans="1:3" x14ac:dyDescent="0.25">
      <c r="A25" s="51" t="s">
        <v>293</v>
      </c>
      <c r="B25" s="51">
        <v>30</v>
      </c>
      <c r="C25" s="51">
        <f t="shared" si="2"/>
        <v>90</v>
      </c>
    </row>
    <row r="26" spans="1:3" x14ac:dyDescent="0.25">
      <c r="A26" s="51" t="s">
        <v>30</v>
      </c>
      <c r="B26" s="51">
        <v>5</v>
      </c>
      <c r="C26" s="51">
        <f t="shared" si="2"/>
        <v>15</v>
      </c>
    </row>
    <row r="27" spans="1:3" x14ac:dyDescent="0.25">
      <c r="A27" s="51" t="s">
        <v>50</v>
      </c>
      <c r="B27" s="51">
        <v>16</v>
      </c>
      <c r="C27" s="51">
        <f t="shared" si="2"/>
        <v>48</v>
      </c>
    </row>
    <row r="28" spans="1:3" x14ac:dyDescent="0.25">
      <c r="A28" s="51" t="s">
        <v>51</v>
      </c>
      <c r="B28" s="51">
        <v>92</v>
      </c>
      <c r="C28" s="51">
        <f t="shared" si="2"/>
        <v>276</v>
      </c>
    </row>
    <row r="29" spans="1:3" x14ac:dyDescent="0.25">
      <c r="A29" s="51" t="s">
        <v>129</v>
      </c>
      <c r="B29" s="51">
        <v>8</v>
      </c>
      <c r="C29" s="51">
        <f t="shared" si="2"/>
        <v>24</v>
      </c>
    </row>
    <row r="30" spans="1:3" ht="13.8" thickBot="1" x14ac:dyDescent="0.3">
      <c r="A30" s="51" t="s">
        <v>31</v>
      </c>
      <c r="B30" s="47">
        <v>8</v>
      </c>
      <c r="C30" s="47">
        <v>24</v>
      </c>
    </row>
    <row r="31" spans="1:3" ht="13.8" thickTop="1" x14ac:dyDescent="0.25">
      <c r="A31" s="122" t="s">
        <v>38</v>
      </c>
      <c r="B31" s="51">
        <f>SUM(B24:B30)</f>
        <v>267</v>
      </c>
      <c r="C31" s="51">
        <f>SUM(C24:C30)</f>
        <v>801</v>
      </c>
    </row>
    <row r="33" spans="1:3" x14ac:dyDescent="0.25">
      <c r="A33" s="123" t="s">
        <v>290</v>
      </c>
      <c r="B33" s="123"/>
      <c r="C33" s="123"/>
    </row>
    <row r="34" spans="1:3" x14ac:dyDescent="0.25">
      <c r="A34" s="123" t="s">
        <v>25</v>
      </c>
      <c r="B34" s="123" t="s">
        <v>26</v>
      </c>
      <c r="C34" s="123" t="s">
        <v>27</v>
      </c>
    </row>
    <row r="35" spans="1:3" x14ac:dyDescent="0.25">
      <c r="A35" s="123" t="s">
        <v>28</v>
      </c>
      <c r="B35" s="123">
        <v>108</v>
      </c>
      <c r="C35" s="123">
        <f t="shared" ref="C35:C40" si="3">+B35*3</f>
        <v>324</v>
      </c>
    </row>
    <row r="36" spans="1:3" x14ac:dyDescent="0.25">
      <c r="A36" s="123" t="s">
        <v>292</v>
      </c>
      <c r="B36" s="123">
        <v>20</v>
      </c>
      <c r="C36" s="123">
        <f t="shared" si="3"/>
        <v>60</v>
      </c>
    </row>
    <row r="37" spans="1:3" x14ac:dyDescent="0.25">
      <c r="A37" s="123" t="s">
        <v>30</v>
      </c>
      <c r="B37" s="123">
        <v>5</v>
      </c>
      <c r="C37" s="123">
        <f t="shared" si="3"/>
        <v>15</v>
      </c>
    </row>
    <row r="38" spans="1:3" x14ac:dyDescent="0.25">
      <c r="A38" s="123" t="s">
        <v>46</v>
      </c>
      <c r="B38" s="123">
        <v>8</v>
      </c>
      <c r="C38" s="123">
        <f t="shared" si="3"/>
        <v>24</v>
      </c>
    </row>
    <row r="39" spans="1:3" x14ac:dyDescent="0.25">
      <c r="A39" s="123" t="s">
        <v>47</v>
      </c>
      <c r="B39" s="123">
        <v>46</v>
      </c>
      <c r="C39" s="123">
        <f t="shared" si="3"/>
        <v>138</v>
      </c>
    </row>
    <row r="40" spans="1:3" x14ac:dyDescent="0.25">
      <c r="A40" s="123" t="s">
        <v>129</v>
      </c>
      <c r="B40" s="123">
        <v>8</v>
      </c>
      <c r="C40" s="123">
        <f t="shared" si="3"/>
        <v>24</v>
      </c>
    </row>
    <row r="41" spans="1:3" ht="13.8" thickBot="1" x14ac:dyDescent="0.3">
      <c r="A41" s="123" t="s">
        <v>31</v>
      </c>
      <c r="B41" s="47">
        <v>8</v>
      </c>
      <c r="C41" s="47">
        <v>24</v>
      </c>
    </row>
    <row r="42" spans="1:3" ht="13.8" thickTop="1" x14ac:dyDescent="0.25">
      <c r="A42" s="124" t="s">
        <v>38</v>
      </c>
      <c r="B42" s="123">
        <f>SUM(B35:B41)</f>
        <v>203</v>
      </c>
      <c r="C42" s="123">
        <f>SUM(C35:C41)</f>
        <v>609</v>
      </c>
    </row>
    <row r="44" spans="1:3" x14ac:dyDescent="0.25">
      <c r="A44" s="58" t="s">
        <v>287</v>
      </c>
      <c r="B44" s="57"/>
      <c r="C44" s="57"/>
    </row>
    <row r="45" spans="1:3" x14ac:dyDescent="0.25">
      <c r="A45" s="59" t="s">
        <v>25</v>
      </c>
      <c r="B45" s="59" t="s">
        <v>26</v>
      </c>
      <c r="C45" s="59" t="s">
        <v>27</v>
      </c>
    </row>
    <row r="46" spans="1:3" x14ac:dyDescent="0.25">
      <c r="A46" s="57" t="s">
        <v>111</v>
      </c>
      <c r="B46" s="57">
        <v>10</v>
      </c>
      <c r="C46" s="57">
        <f t="shared" ref="C46" si="4">+B46*3</f>
        <v>30</v>
      </c>
    </row>
    <row r="47" spans="1:3" x14ac:dyDescent="0.25">
      <c r="A47" s="57" t="s">
        <v>31</v>
      </c>
      <c r="B47" s="57">
        <v>8</v>
      </c>
      <c r="C47" s="57">
        <v>24</v>
      </c>
    </row>
    <row r="48" spans="1:3" ht="13.8" thickBot="1" x14ac:dyDescent="0.3">
      <c r="A48" s="57" t="s">
        <v>129</v>
      </c>
      <c r="B48" s="48">
        <v>8</v>
      </c>
      <c r="C48" s="48">
        <v>24</v>
      </c>
    </row>
    <row r="49" spans="1:3" ht="13.8" thickTop="1" x14ac:dyDescent="0.25">
      <c r="A49" s="60" t="s">
        <v>38</v>
      </c>
      <c r="B49" s="57">
        <f>SUM(B46:B48)</f>
        <v>26</v>
      </c>
      <c r="C49" s="57">
        <f>SUM(C46:C48)</f>
        <v>78</v>
      </c>
    </row>
    <row r="51" spans="1:3" x14ac:dyDescent="0.25">
      <c r="A51" s="58" t="s">
        <v>288</v>
      </c>
      <c r="B51" s="57"/>
      <c r="C51" s="57"/>
    </row>
    <row r="52" spans="1:3" x14ac:dyDescent="0.25">
      <c r="A52" s="59" t="s">
        <v>25</v>
      </c>
      <c r="B52" s="59" t="s">
        <v>26</v>
      </c>
      <c r="C52" s="59" t="s">
        <v>27</v>
      </c>
    </row>
    <row r="53" spans="1:3" x14ac:dyDescent="0.25">
      <c r="A53" s="57" t="s">
        <v>289</v>
      </c>
      <c r="B53" s="57">
        <v>16</v>
      </c>
      <c r="C53" s="57">
        <f t="shared" ref="C53" si="5">+B53*3</f>
        <v>48</v>
      </c>
    </row>
    <row r="54" spans="1:3" x14ac:dyDescent="0.25">
      <c r="A54" s="57" t="s">
        <v>31</v>
      </c>
      <c r="B54" s="57">
        <v>8</v>
      </c>
      <c r="C54" s="57">
        <v>24</v>
      </c>
    </row>
    <row r="55" spans="1:3" ht="13.8" thickBot="1" x14ac:dyDescent="0.3">
      <c r="A55" s="57" t="s">
        <v>129</v>
      </c>
      <c r="B55" s="48">
        <v>8</v>
      </c>
      <c r="C55" s="48">
        <v>24</v>
      </c>
    </row>
    <row r="56" spans="1:3" ht="13.8" thickTop="1" x14ac:dyDescent="0.25">
      <c r="A56" s="60" t="s">
        <v>38</v>
      </c>
      <c r="B56" s="57">
        <f>SUM(B53:B55)</f>
        <v>32</v>
      </c>
      <c r="C56" s="57">
        <f>SUM(C53:C55)</f>
        <v>96</v>
      </c>
    </row>
  </sheetData>
  <printOptions gridLines="1"/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10" sqref="I10"/>
    </sheetView>
  </sheetViews>
  <sheetFormatPr defaultRowHeight="13.2" x14ac:dyDescent="0.25"/>
  <cols>
    <col min="1" max="1" width="15.109375" customWidth="1"/>
    <col min="2" max="2" width="2.21875" customWidth="1"/>
    <col min="3" max="3" width="15" customWidth="1"/>
    <col min="4" max="4" width="2.44140625" customWidth="1"/>
    <col min="5" max="5" width="10.109375" customWidth="1"/>
    <col min="6" max="6" width="2" customWidth="1"/>
    <col min="7" max="7" width="23.6640625" customWidth="1"/>
    <col min="8" max="8" width="10.33203125" customWidth="1"/>
  </cols>
  <sheetData>
    <row r="1" spans="1:10" x14ac:dyDescent="0.25">
      <c r="A1" s="22" t="s">
        <v>41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32" t="s">
        <v>35</v>
      </c>
      <c r="B2" s="18"/>
      <c r="C2" s="18" t="s">
        <v>37</v>
      </c>
      <c r="D2" s="18"/>
      <c r="E2" s="18" t="s">
        <v>38</v>
      </c>
      <c r="F2" s="18"/>
      <c r="G2" s="18" t="s">
        <v>39</v>
      </c>
      <c r="H2" s="18" t="s">
        <v>40</v>
      </c>
      <c r="I2" s="18" t="s">
        <v>43</v>
      </c>
      <c r="J2" s="33" t="s">
        <v>44</v>
      </c>
    </row>
    <row r="3" spans="1:10" x14ac:dyDescent="0.25">
      <c r="A3" s="34">
        <v>5500</v>
      </c>
      <c r="B3" s="35" t="s">
        <v>36</v>
      </c>
      <c r="C3" s="27">
        <v>7000</v>
      </c>
      <c r="D3" s="26"/>
      <c r="E3" s="27">
        <f>+A3+C3</f>
        <v>12500</v>
      </c>
      <c r="F3" s="26"/>
      <c r="G3" s="29">
        <v>1.0659999999999999E-2</v>
      </c>
      <c r="H3" s="30">
        <f>+E3*G3</f>
        <v>133.25</v>
      </c>
      <c r="I3" s="27">
        <v>45</v>
      </c>
      <c r="J3" s="31">
        <f>+I3*3</f>
        <v>135</v>
      </c>
    </row>
    <row r="4" spans="1:10" x14ac:dyDescent="0.25">
      <c r="A4" s="37"/>
      <c r="B4" s="38"/>
      <c r="C4" s="37"/>
      <c r="D4" s="18"/>
      <c r="E4" s="37"/>
      <c r="F4" s="18"/>
      <c r="G4" s="19"/>
      <c r="H4" s="39"/>
      <c r="I4" s="37"/>
      <c r="J4" s="40"/>
    </row>
    <row r="5" spans="1:10" x14ac:dyDescent="0.25">
      <c r="A5" s="37"/>
      <c r="B5" s="38"/>
      <c r="C5" s="37"/>
      <c r="D5" s="18"/>
      <c r="E5" s="37"/>
      <c r="F5" s="18"/>
      <c r="G5" s="19"/>
      <c r="H5" s="39"/>
      <c r="I5" s="37"/>
      <c r="J5" s="40"/>
    </row>
    <row r="7" spans="1:10" x14ac:dyDescent="0.25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4"/>
    </row>
    <row r="8" spans="1:10" x14ac:dyDescent="0.25">
      <c r="A8" s="36"/>
      <c r="B8" s="18"/>
      <c r="C8" s="18" t="s">
        <v>37</v>
      </c>
      <c r="D8" s="18"/>
      <c r="E8" s="18" t="s">
        <v>38</v>
      </c>
      <c r="F8" s="18"/>
      <c r="G8" s="18" t="s">
        <v>39</v>
      </c>
      <c r="H8" s="18" t="s">
        <v>40</v>
      </c>
      <c r="I8" s="18" t="s">
        <v>43</v>
      </c>
      <c r="J8" s="33" t="s">
        <v>44</v>
      </c>
    </row>
    <row r="9" spans="1:10" x14ac:dyDescent="0.25">
      <c r="A9" s="25"/>
      <c r="B9" s="26"/>
      <c r="C9" s="27">
        <v>20500</v>
      </c>
      <c r="D9" s="26"/>
      <c r="E9" s="28">
        <f>+C9</f>
        <v>20500</v>
      </c>
      <c r="F9" s="26"/>
      <c r="G9" s="29">
        <v>1.0659999999999999E-2</v>
      </c>
      <c r="H9" s="30">
        <f>+E9*G9</f>
        <v>218.52999999999997</v>
      </c>
      <c r="I9" s="27">
        <v>73</v>
      </c>
      <c r="J9" s="31">
        <f>+I9*3</f>
        <v>219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ySplit="1" topLeftCell="A20" activePane="bottomLeft" state="frozen"/>
      <selection pane="bottomLeft" activeCell="E43" sqref="E43"/>
    </sheetView>
  </sheetViews>
  <sheetFormatPr defaultRowHeight="14.4" x14ac:dyDescent="0.3"/>
  <cols>
    <col min="1" max="1" width="26.5546875" style="78" bestFit="1" customWidth="1"/>
    <col min="2" max="2" width="25.88671875" style="78" customWidth="1"/>
    <col min="3" max="3" width="20.33203125" style="78" customWidth="1"/>
    <col min="4" max="4" width="19.33203125" style="78" customWidth="1"/>
    <col min="5" max="5" width="25.33203125" style="78" customWidth="1"/>
    <col min="6" max="6" width="25.44140625" style="78" customWidth="1"/>
    <col min="7" max="7" width="14.44140625" style="78" customWidth="1"/>
    <col min="8" max="8" width="116.6640625" style="78" customWidth="1"/>
    <col min="9" max="16384" width="8.88671875" style="78"/>
  </cols>
  <sheetData>
    <row r="1" spans="1:8" x14ac:dyDescent="0.3">
      <c r="A1" s="78" t="s">
        <v>52</v>
      </c>
      <c r="B1" s="78" t="s">
        <v>53</v>
      </c>
      <c r="C1" s="78" t="s">
        <v>54</v>
      </c>
      <c r="D1" s="90" t="s">
        <v>255</v>
      </c>
      <c r="E1" s="90" t="s">
        <v>254</v>
      </c>
      <c r="F1" s="90" t="s">
        <v>253</v>
      </c>
      <c r="G1" s="78" t="s">
        <v>55</v>
      </c>
      <c r="H1" s="78" t="s">
        <v>252</v>
      </c>
    </row>
    <row r="2" spans="1:8" x14ac:dyDescent="0.3">
      <c r="A2" s="79" t="s">
        <v>90</v>
      </c>
      <c r="B2" s="79" t="s">
        <v>91</v>
      </c>
      <c r="C2" s="79" t="s">
        <v>92</v>
      </c>
      <c r="D2" s="80" t="s">
        <v>251</v>
      </c>
      <c r="E2" s="80" t="s">
        <v>250</v>
      </c>
      <c r="F2" s="80" t="s">
        <v>249</v>
      </c>
      <c r="G2" s="80" t="s">
        <v>93</v>
      </c>
      <c r="H2" s="86" t="s">
        <v>179</v>
      </c>
    </row>
    <row r="3" spans="1:8" x14ac:dyDescent="0.3">
      <c r="A3" s="79" t="s">
        <v>94</v>
      </c>
      <c r="B3" s="79" t="s">
        <v>95</v>
      </c>
      <c r="C3" s="79" t="s">
        <v>92</v>
      </c>
      <c r="D3" s="80" t="s">
        <v>248</v>
      </c>
      <c r="E3" s="80" t="s">
        <v>247</v>
      </c>
      <c r="F3" s="80" t="s">
        <v>88</v>
      </c>
      <c r="G3" s="80" t="s">
        <v>96</v>
      </c>
      <c r="H3" s="86" t="s">
        <v>202</v>
      </c>
    </row>
    <row r="4" spans="1:8" x14ac:dyDescent="0.3">
      <c r="A4" s="79" t="s">
        <v>97</v>
      </c>
      <c r="B4" s="79" t="s">
        <v>98</v>
      </c>
      <c r="C4" s="79" t="s">
        <v>92</v>
      </c>
      <c r="D4" s="80" t="s">
        <v>246</v>
      </c>
      <c r="E4" s="80" t="s">
        <v>245</v>
      </c>
      <c r="F4" s="80" t="s">
        <v>88</v>
      </c>
      <c r="G4" s="80" t="s">
        <v>99</v>
      </c>
      <c r="H4" s="78" t="s">
        <v>244</v>
      </c>
    </row>
    <row r="5" spans="1:8" x14ac:dyDescent="0.3">
      <c r="A5" s="79" t="s">
        <v>100</v>
      </c>
      <c r="B5" s="79" t="s">
        <v>101</v>
      </c>
      <c r="C5" s="79" t="s">
        <v>92</v>
      </c>
      <c r="D5" s="80">
        <v>1170</v>
      </c>
      <c r="E5" s="80">
        <v>1370</v>
      </c>
      <c r="F5" s="80" t="s">
        <v>88</v>
      </c>
      <c r="G5" s="80" t="s">
        <v>102</v>
      </c>
    </row>
    <row r="6" spans="1:8" x14ac:dyDescent="0.3">
      <c r="A6" s="79" t="s">
        <v>243</v>
      </c>
      <c r="B6" s="81" t="s">
        <v>242</v>
      </c>
      <c r="C6" s="79" t="s">
        <v>92</v>
      </c>
      <c r="D6" s="80" t="s">
        <v>88</v>
      </c>
      <c r="E6" s="80">
        <v>885</v>
      </c>
      <c r="F6" s="80">
        <v>1180</v>
      </c>
      <c r="G6" s="80" t="s">
        <v>241</v>
      </c>
      <c r="H6" s="78" t="s">
        <v>240</v>
      </c>
    </row>
    <row r="7" spans="1:8" x14ac:dyDescent="0.3">
      <c r="A7" s="79" t="s">
        <v>120</v>
      </c>
      <c r="B7" s="79" t="s">
        <v>56</v>
      </c>
      <c r="C7" s="79" t="s">
        <v>57</v>
      </c>
      <c r="D7" s="80">
        <v>935</v>
      </c>
      <c r="E7" s="80">
        <v>1080</v>
      </c>
      <c r="F7" s="80">
        <v>1155</v>
      </c>
      <c r="G7" s="80" t="s">
        <v>58</v>
      </c>
      <c r="H7" s="89" t="s">
        <v>239</v>
      </c>
    </row>
    <row r="8" spans="1:8" x14ac:dyDescent="0.3">
      <c r="A8" s="79" t="s">
        <v>59</v>
      </c>
      <c r="B8" s="79" t="s">
        <v>60</v>
      </c>
      <c r="C8" s="79" t="s">
        <v>57</v>
      </c>
      <c r="D8" s="80">
        <v>1000</v>
      </c>
      <c r="E8" s="80">
        <v>1375</v>
      </c>
      <c r="F8" s="80"/>
      <c r="G8" s="80" t="s">
        <v>58</v>
      </c>
      <c r="H8" s="89" t="s">
        <v>238</v>
      </c>
    </row>
    <row r="9" spans="1:8" x14ac:dyDescent="0.3">
      <c r="A9" s="79" t="s">
        <v>61</v>
      </c>
      <c r="B9" s="79" t="s">
        <v>62</v>
      </c>
      <c r="C9" s="79" t="s">
        <v>57</v>
      </c>
      <c r="D9" s="80" t="s">
        <v>237</v>
      </c>
      <c r="E9" s="80" t="s">
        <v>236</v>
      </c>
      <c r="F9" s="80" t="s">
        <v>235</v>
      </c>
      <c r="G9" s="80" t="s">
        <v>63</v>
      </c>
      <c r="H9" s="89" t="s">
        <v>121</v>
      </c>
    </row>
    <row r="10" spans="1:8" x14ac:dyDescent="0.3">
      <c r="A10" s="79" t="s">
        <v>64</v>
      </c>
      <c r="B10" s="88" t="s">
        <v>65</v>
      </c>
      <c r="C10" s="79" t="s">
        <v>57</v>
      </c>
      <c r="D10" s="80">
        <v>750</v>
      </c>
      <c r="E10" s="80" t="s">
        <v>88</v>
      </c>
      <c r="F10" s="80" t="s">
        <v>88</v>
      </c>
      <c r="G10" s="80" t="s">
        <v>66</v>
      </c>
      <c r="H10" s="86"/>
    </row>
    <row r="11" spans="1:8" x14ac:dyDescent="0.3">
      <c r="A11" s="79" t="s">
        <v>67</v>
      </c>
      <c r="B11" s="79" t="s">
        <v>68</v>
      </c>
      <c r="C11" s="79" t="s">
        <v>57</v>
      </c>
      <c r="D11" s="80" t="s">
        <v>234</v>
      </c>
      <c r="E11" s="80" t="s">
        <v>233</v>
      </c>
      <c r="F11" s="80" t="s">
        <v>232</v>
      </c>
      <c r="G11" s="80" t="s">
        <v>69</v>
      </c>
      <c r="H11" s="86"/>
    </row>
    <row r="12" spans="1:8" x14ac:dyDescent="0.3">
      <c r="A12" s="79" t="s">
        <v>122</v>
      </c>
      <c r="B12" s="79" t="s">
        <v>70</v>
      </c>
      <c r="C12" s="79" t="s">
        <v>57</v>
      </c>
      <c r="D12" s="80" t="s">
        <v>231</v>
      </c>
      <c r="E12" s="80" t="s">
        <v>230</v>
      </c>
      <c r="F12" s="80" t="s">
        <v>229</v>
      </c>
      <c r="G12" s="80" t="s">
        <v>71</v>
      </c>
      <c r="H12" s="86" t="s">
        <v>226</v>
      </c>
    </row>
    <row r="13" spans="1:8" x14ac:dyDescent="0.3">
      <c r="A13" s="79" t="s">
        <v>72</v>
      </c>
      <c r="B13" s="79" t="s">
        <v>73</v>
      </c>
      <c r="C13" s="79" t="s">
        <v>57</v>
      </c>
      <c r="D13" s="80" t="s">
        <v>228</v>
      </c>
      <c r="E13" s="80" t="s">
        <v>227</v>
      </c>
      <c r="F13" s="80">
        <v>1455</v>
      </c>
      <c r="G13" s="80" t="s">
        <v>74</v>
      </c>
      <c r="H13" s="86" t="s">
        <v>226</v>
      </c>
    </row>
    <row r="14" spans="1:8" x14ac:dyDescent="0.3">
      <c r="A14" s="79" t="s">
        <v>225</v>
      </c>
      <c r="B14" s="79" t="s">
        <v>75</v>
      </c>
      <c r="C14" s="79" t="s">
        <v>57</v>
      </c>
      <c r="D14" s="80" t="s">
        <v>224</v>
      </c>
      <c r="E14" s="80" t="s">
        <v>223</v>
      </c>
      <c r="F14" s="80" t="s">
        <v>222</v>
      </c>
      <c r="G14" s="80" t="s">
        <v>76</v>
      </c>
      <c r="H14" s="86" t="s">
        <v>221</v>
      </c>
    </row>
    <row r="15" spans="1:8" x14ac:dyDescent="0.3">
      <c r="A15" s="83" t="s">
        <v>77</v>
      </c>
      <c r="B15" s="83" t="s">
        <v>78</v>
      </c>
      <c r="C15" s="83" t="s">
        <v>57</v>
      </c>
      <c r="D15" s="82">
        <v>675</v>
      </c>
      <c r="E15" s="82">
        <v>775</v>
      </c>
      <c r="F15" s="82"/>
      <c r="G15" s="82" t="s">
        <v>79</v>
      </c>
      <c r="H15" s="87"/>
    </row>
    <row r="16" spans="1:8" x14ac:dyDescent="0.3">
      <c r="A16" s="79" t="s">
        <v>80</v>
      </c>
      <c r="B16" s="79" t="s">
        <v>81</v>
      </c>
      <c r="C16" s="79" t="s">
        <v>57</v>
      </c>
      <c r="D16" s="80">
        <v>1250</v>
      </c>
      <c r="E16" s="80" t="s">
        <v>220</v>
      </c>
      <c r="F16" s="80">
        <v>1549</v>
      </c>
      <c r="G16" s="80" t="s">
        <v>82</v>
      </c>
      <c r="H16" s="86" t="s">
        <v>219</v>
      </c>
    </row>
    <row r="17" spans="1:8" x14ac:dyDescent="0.3">
      <c r="A17" s="79" t="s">
        <v>83</v>
      </c>
      <c r="B17" s="79" t="s">
        <v>84</v>
      </c>
      <c r="C17" s="79" t="s">
        <v>57</v>
      </c>
      <c r="D17" s="80">
        <v>1045</v>
      </c>
      <c r="E17" s="80">
        <v>1145</v>
      </c>
      <c r="F17" s="80" t="s">
        <v>88</v>
      </c>
      <c r="G17" s="80" t="s">
        <v>85</v>
      </c>
    </row>
    <row r="18" spans="1:8" x14ac:dyDescent="0.3">
      <c r="A18" s="79" t="s">
        <v>86</v>
      </c>
      <c r="B18" s="79" t="s">
        <v>87</v>
      </c>
      <c r="C18" s="79" t="s">
        <v>57</v>
      </c>
      <c r="D18" s="80">
        <v>837</v>
      </c>
      <c r="E18" s="80" t="s">
        <v>88</v>
      </c>
      <c r="F18" s="80" t="s">
        <v>88</v>
      </c>
      <c r="G18" s="80" t="s">
        <v>89</v>
      </c>
    </row>
    <row r="19" spans="1:8" x14ac:dyDescent="0.3">
      <c r="A19" s="79" t="s">
        <v>218</v>
      </c>
      <c r="B19" s="81" t="s">
        <v>217</v>
      </c>
      <c r="C19" s="79" t="s">
        <v>57</v>
      </c>
      <c r="D19" s="80">
        <v>855</v>
      </c>
      <c r="E19" s="80" t="s">
        <v>216</v>
      </c>
      <c r="F19" s="80" t="s">
        <v>88</v>
      </c>
      <c r="G19" s="80" t="s">
        <v>215</v>
      </c>
    </row>
    <row r="20" spans="1:8" x14ac:dyDescent="0.3">
      <c r="A20" s="79" t="s">
        <v>214</v>
      </c>
      <c r="B20" s="81" t="s">
        <v>213</v>
      </c>
      <c r="C20" s="79" t="s">
        <v>57</v>
      </c>
      <c r="D20" s="80">
        <v>788</v>
      </c>
      <c r="E20" s="80">
        <v>935</v>
      </c>
      <c r="F20" s="80">
        <v>1067</v>
      </c>
      <c r="G20" s="80" t="s">
        <v>212</v>
      </c>
    </row>
    <row r="21" spans="1:8" x14ac:dyDescent="0.3">
      <c r="A21" s="79" t="s">
        <v>211</v>
      </c>
      <c r="B21" s="81" t="s">
        <v>210</v>
      </c>
      <c r="C21" s="79" t="s">
        <v>57</v>
      </c>
      <c r="D21" s="80" t="s">
        <v>209</v>
      </c>
      <c r="E21" s="80" t="s">
        <v>208</v>
      </c>
      <c r="F21" s="80" t="s">
        <v>88</v>
      </c>
      <c r="G21" s="80" t="s">
        <v>207</v>
      </c>
      <c r="H21" s="78" t="s">
        <v>206</v>
      </c>
    </row>
    <row r="22" spans="1:8" x14ac:dyDescent="0.3">
      <c r="A22" s="79" t="s">
        <v>205</v>
      </c>
      <c r="B22" s="81" t="s">
        <v>204</v>
      </c>
      <c r="C22" s="79" t="s">
        <v>57</v>
      </c>
      <c r="D22" s="80">
        <v>788</v>
      </c>
      <c r="E22" s="80">
        <v>935</v>
      </c>
      <c r="F22" s="80">
        <v>1068</v>
      </c>
      <c r="G22" s="80" t="s">
        <v>203</v>
      </c>
      <c r="H22" s="78" t="s">
        <v>202</v>
      </c>
    </row>
    <row r="23" spans="1:8" x14ac:dyDescent="0.3">
      <c r="A23" s="79" t="s">
        <v>201</v>
      </c>
      <c r="B23" s="81" t="s">
        <v>200</v>
      </c>
      <c r="C23" s="79" t="s">
        <v>57</v>
      </c>
      <c r="D23" s="80">
        <v>803</v>
      </c>
      <c r="E23" s="80">
        <v>951</v>
      </c>
      <c r="F23" s="80">
        <v>1103</v>
      </c>
      <c r="G23" s="80" t="s">
        <v>199</v>
      </c>
      <c r="H23" s="78" t="s">
        <v>198</v>
      </c>
    </row>
    <row r="24" spans="1:8" x14ac:dyDescent="0.3">
      <c r="A24" s="79" t="s">
        <v>197</v>
      </c>
      <c r="B24" s="81" t="s">
        <v>196</v>
      </c>
      <c r="C24" s="79" t="s">
        <v>57</v>
      </c>
      <c r="D24" s="80">
        <v>1005</v>
      </c>
      <c r="E24" s="80" t="s">
        <v>195</v>
      </c>
      <c r="F24" s="80" t="s">
        <v>194</v>
      </c>
      <c r="G24" s="80" t="s">
        <v>193</v>
      </c>
    </row>
    <row r="25" spans="1:8" x14ac:dyDescent="0.3">
      <c r="A25" s="79" t="s">
        <v>192</v>
      </c>
      <c r="B25" s="81" t="s">
        <v>191</v>
      </c>
      <c r="C25" s="79" t="s">
        <v>57</v>
      </c>
      <c r="D25" s="80">
        <v>975</v>
      </c>
      <c r="E25" s="80">
        <v>1075</v>
      </c>
      <c r="F25" s="80" t="s">
        <v>88</v>
      </c>
      <c r="G25" s="80" t="s">
        <v>190</v>
      </c>
    </row>
    <row r="26" spans="1:8" x14ac:dyDescent="0.3">
      <c r="A26" s="79" t="s">
        <v>189</v>
      </c>
      <c r="B26" s="81" t="s">
        <v>188</v>
      </c>
      <c r="C26" s="79" t="s">
        <v>57</v>
      </c>
      <c r="D26" s="80">
        <v>1150</v>
      </c>
      <c r="E26" s="80" t="s">
        <v>88</v>
      </c>
      <c r="F26" s="80" t="s">
        <v>88</v>
      </c>
      <c r="G26" s="80" t="s">
        <v>85</v>
      </c>
    </row>
    <row r="27" spans="1:8" x14ac:dyDescent="0.3">
      <c r="A27" s="79" t="s">
        <v>187</v>
      </c>
      <c r="B27" s="81" t="s">
        <v>186</v>
      </c>
      <c r="C27" s="79" t="s">
        <v>57</v>
      </c>
      <c r="D27" s="80">
        <v>895</v>
      </c>
      <c r="E27" s="80" t="s">
        <v>185</v>
      </c>
      <c r="F27" s="80">
        <v>1245</v>
      </c>
      <c r="G27" s="80" t="s">
        <v>184</v>
      </c>
      <c r="H27" s="78" t="s">
        <v>183</v>
      </c>
    </row>
    <row r="28" spans="1:8" x14ac:dyDescent="0.3">
      <c r="A28" s="79" t="s">
        <v>182</v>
      </c>
      <c r="B28" s="81" t="s">
        <v>181</v>
      </c>
      <c r="C28" s="79" t="s">
        <v>57</v>
      </c>
      <c r="D28" s="80" t="s">
        <v>88</v>
      </c>
      <c r="E28" s="80">
        <v>900</v>
      </c>
      <c r="F28" s="80">
        <v>950</v>
      </c>
      <c r="G28" s="80" t="s">
        <v>180</v>
      </c>
      <c r="H28" s="78" t="s">
        <v>179</v>
      </c>
    </row>
    <row r="29" spans="1:8" x14ac:dyDescent="0.3">
      <c r="A29" s="83" t="s">
        <v>178</v>
      </c>
      <c r="B29" s="84" t="s">
        <v>177</v>
      </c>
      <c r="C29" s="83" t="s">
        <v>57</v>
      </c>
      <c r="D29" s="82"/>
      <c r="E29" s="82">
        <v>1500</v>
      </c>
      <c r="F29" s="82">
        <v>1625</v>
      </c>
      <c r="G29" s="82" t="s">
        <v>176</v>
      </c>
    </row>
    <row r="30" spans="1:8" x14ac:dyDescent="0.3">
      <c r="A30" s="79" t="s">
        <v>175</v>
      </c>
      <c r="B30" s="81" t="s">
        <v>174</v>
      </c>
      <c r="C30" s="79" t="s">
        <v>57</v>
      </c>
      <c r="D30" s="80" t="s">
        <v>88</v>
      </c>
      <c r="E30" s="80">
        <v>975</v>
      </c>
      <c r="F30" s="80" t="s">
        <v>88</v>
      </c>
      <c r="G30" s="80" t="s">
        <v>173</v>
      </c>
      <c r="H30" s="79"/>
    </row>
    <row r="31" spans="1:8" x14ac:dyDescent="0.3">
      <c r="A31" s="83" t="s">
        <v>172</v>
      </c>
      <c r="B31" s="84" t="s">
        <v>103</v>
      </c>
      <c r="C31" s="83" t="s">
        <v>104</v>
      </c>
      <c r="D31" s="82">
        <v>835</v>
      </c>
      <c r="E31" s="82">
        <v>950</v>
      </c>
      <c r="F31" s="82" t="s">
        <v>88</v>
      </c>
      <c r="G31" s="82" t="s">
        <v>105</v>
      </c>
      <c r="H31" s="78" t="s">
        <v>123</v>
      </c>
    </row>
    <row r="32" spans="1:8" x14ac:dyDescent="0.3">
      <c r="A32" s="79" t="s">
        <v>171</v>
      </c>
      <c r="B32" s="81" t="s">
        <v>170</v>
      </c>
      <c r="C32" s="79" t="s">
        <v>104</v>
      </c>
      <c r="D32" s="80" t="s">
        <v>169</v>
      </c>
      <c r="E32" s="80">
        <v>1010</v>
      </c>
      <c r="F32" s="80">
        <v>1400</v>
      </c>
      <c r="G32" s="85" t="s">
        <v>168</v>
      </c>
      <c r="H32" s="78" t="s">
        <v>167</v>
      </c>
    </row>
    <row r="33" spans="1:8" x14ac:dyDescent="0.3">
      <c r="A33" s="79" t="s">
        <v>166</v>
      </c>
      <c r="B33" s="81" t="s">
        <v>165</v>
      </c>
      <c r="C33" s="79" t="s">
        <v>104</v>
      </c>
      <c r="D33" s="80" t="s">
        <v>164</v>
      </c>
      <c r="E33" s="80" t="s">
        <v>163</v>
      </c>
      <c r="F33" s="80" t="s">
        <v>162</v>
      </c>
      <c r="G33" s="80" t="s">
        <v>161</v>
      </c>
      <c r="H33" s="78" t="s">
        <v>154</v>
      </c>
    </row>
    <row r="34" spans="1:8" x14ac:dyDescent="0.3">
      <c r="A34" s="79" t="s">
        <v>160</v>
      </c>
      <c r="B34" s="81" t="s">
        <v>159</v>
      </c>
      <c r="C34" s="79" t="s">
        <v>104</v>
      </c>
      <c r="D34" s="80" t="s">
        <v>158</v>
      </c>
      <c r="E34" s="80" t="s">
        <v>157</v>
      </c>
      <c r="F34" s="80" t="s">
        <v>156</v>
      </c>
      <c r="G34" s="80" t="s">
        <v>155</v>
      </c>
      <c r="H34" s="78" t="s">
        <v>154</v>
      </c>
    </row>
    <row r="35" spans="1:8" x14ac:dyDescent="0.3">
      <c r="A35" s="79" t="s">
        <v>153</v>
      </c>
      <c r="B35" s="81" t="s">
        <v>152</v>
      </c>
      <c r="C35" s="79" t="s">
        <v>104</v>
      </c>
      <c r="D35" s="80">
        <v>1089</v>
      </c>
      <c r="E35" s="80">
        <v>1700</v>
      </c>
      <c r="F35" s="80" t="s">
        <v>88</v>
      </c>
      <c r="G35" s="80" t="s">
        <v>151</v>
      </c>
      <c r="H35" s="78" t="s">
        <v>150</v>
      </c>
    </row>
    <row r="36" spans="1:8" x14ac:dyDescent="0.3">
      <c r="A36" s="83" t="s">
        <v>149</v>
      </c>
      <c r="B36" s="84" t="s">
        <v>148</v>
      </c>
      <c r="C36" s="83" t="s">
        <v>104</v>
      </c>
      <c r="D36" s="82"/>
      <c r="E36" s="82"/>
      <c r="F36" s="82"/>
      <c r="G36" s="82" t="s">
        <v>147</v>
      </c>
    </row>
    <row r="37" spans="1:8" x14ac:dyDescent="0.3">
      <c r="A37" s="79" t="s">
        <v>146</v>
      </c>
      <c r="B37" s="81" t="s">
        <v>145</v>
      </c>
      <c r="C37" s="79" t="s">
        <v>104</v>
      </c>
      <c r="D37" s="80" t="s">
        <v>144</v>
      </c>
      <c r="E37" s="80" t="s">
        <v>143</v>
      </c>
      <c r="F37" s="80" t="s">
        <v>142</v>
      </c>
      <c r="G37" s="80" t="s">
        <v>141</v>
      </c>
      <c r="H37" s="78" t="s">
        <v>140</v>
      </c>
    </row>
    <row r="38" spans="1:8" s="79" customFormat="1" x14ac:dyDescent="0.3">
      <c r="A38" s="83" t="s">
        <v>139</v>
      </c>
      <c r="B38" s="84" t="s">
        <v>138</v>
      </c>
      <c r="C38" s="83" t="s">
        <v>104</v>
      </c>
      <c r="D38" s="82" t="s">
        <v>137</v>
      </c>
      <c r="E38" s="82"/>
      <c r="F38" s="82"/>
      <c r="G38" s="82" t="s">
        <v>136</v>
      </c>
      <c r="H38" s="78"/>
    </row>
    <row r="39" spans="1:8" s="79" customFormat="1" x14ac:dyDescent="0.3">
      <c r="B39" s="81"/>
      <c r="D39" s="80"/>
      <c r="E39" s="80"/>
      <c r="F39" s="80"/>
      <c r="G39" s="80"/>
    </row>
    <row r="40" spans="1:8" x14ac:dyDescent="0.3">
      <c r="A40" s="78" t="s">
        <v>106</v>
      </c>
      <c r="D40" s="78">
        <f>AVERAGE(D2:D18)</f>
        <v>957.75</v>
      </c>
      <c r="E40" s="78">
        <f>AVERAGE(E2:E18)</f>
        <v>1105</v>
      </c>
      <c r="F40" s="78">
        <f>AVERAGE(F2:F18)</f>
        <v>1334.75</v>
      </c>
    </row>
    <row r="41" spans="1:8" x14ac:dyDescent="0.3">
      <c r="E41" s="78">
        <f>+E40/2</f>
        <v>552.5</v>
      </c>
    </row>
    <row r="42" spans="1:8" x14ac:dyDescent="0.3">
      <c r="E42" s="78" t="s">
        <v>256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B8" sqref="B8"/>
    </sheetView>
  </sheetViews>
  <sheetFormatPr defaultRowHeight="13.2" x14ac:dyDescent="0.25"/>
  <cols>
    <col min="1" max="1" width="19.77734375" customWidth="1"/>
    <col min="3" max="3" width="13.5546875" customWidth="1"/>
    <col min="4" max="4" width="11.77734375" customWidth="1"/>
    <col min="5" max="5" width="13" customWidth="1"/>
    <col min="6" max="6" width="15.33203125" customWidth="1"/>
    <col min="7" max="7" width="15" customWidth="1"/>
  </cols>
  <sheetData>
    <row r="1" spans="1:8" ht="18" x14ac:dyDescent="0.35">
      <c r="A1" s="146" t="s">
        <v>269</v>
      </c>
      <c r="B1" s="146"/>
      <c r="C1" s="146"/>
      <c r="D1" s="146"/>
      <c r="E1" s="146"/>
      <c r="F1" s="146"/>
      <c r="G1" s="146"/>
      <c r="H1" s="104"/>
    </row>
    <row r="2" spans="1:8" ht="14.4" x14ac:dyDescent="0.3">
      <c r="A2" s="104" t="s">
        <v>270</v>
      </c>
      <c r="B2" s="107">
        <v>3.1E-2</v>
      </c>
      <c r="C2" s="106"/>
      <c r="D2" s="106"/>
      <c r="E2" s="104"/>
      <c r="F2" s="104"/>
      <c r="G2" s="104"/>
      <c r="H2" s="104"/>
    </row>
    <row r="3" spans="1:8" ht="14.4" x14ac:dyDescent="0.3">
      <c r="A3" s="104"/>
      <c r="B3" s="106"/>
      <c r="C3" s="106"/>
      <c r="D3" s="106"/>
      <c r="E3" s="104"/>
      <c r="F3" s="104"/>
      <c r="G3" s="104"/>
      <c r="H3" s="104"/>
    </row>
    <row r="4" spans="1:8" ht="14.4" x14ac:dyDescent="0.3">
      <c r="A4" s="104"/>
      <c r="B4" s="106"/>
      <c r="C4" s="106"/>
      <c r="D4" s="106"/>
      <c r="E4" s="104"/>
      <c r="F4" s="104"/>
      <c r="G4" s="104"/>
      <c r="H4" s="104"/>
    </row>
    <row r="5" spans="1:8" ht="14.4" x14ac:dyDescent="0.3">
      <c r="A5" s="105" t="s">
        <v>271</v>
      </c>
      <c r="B5" s="106"/>
      <c r="C5" s="106"/>
      <c r="D5" s="106"/>
      <c r="E5" s="104"/>
      <c r="F5" s="104"/>
      <c r="G5" s="104"/>
      <c r="H5" s="104"/>
    </row>
    <row r="6" spans="1:8" ht="14.4" x14ac:dyDescent="0.3">
      <c r="A6" s="116" t="s">
        <v>272</v>
      </c>
      <c r="B6" s="116"/>
      <c r="C6" s="116" t="s">
        <v>273</v>
      </c>
      <c r="D6" s="116" t="s">
        <v>274</v>
      </c>
      <c r="E6" s="116" t="s">
        <v>275</v>
      </c>
      <c r="F6" s="116" t="s">
        <v>276</v>
      </c>
      <c r="G6" s="112" t="s">
        <v>277</v>
      </c>
      <c r="H6" s="104"/>
    </row>
    <row r="7" spans="1:8" ht="14.4" x14ac:dyDescent="0.3">
      <c r="A7" s="108" t="s">
        <v>278</v>
      </c>
      <c r="B7" s="108">
        <v>840</v>
      </c>
      <c r="C7" s="117">
        <v>3.1E-2</v>
      </c>
      <c r="D7" s="108">
        <f>+B7*C7+B7</f>
        <v>866.04</v>
      </c>
      <c r="E7" s="108">
        <f>+D7/3</f>
        <v>288.68</v>
      </c>
      <c r="F7" s="108">
        <f>MROUND(E7,10)</f>
        <v>290</v>
      </c>
      <c r="G7" s="111">
        <f>+F7*3</f>
        <v>870</v>
      </c>
      <c r="H7" s="104"/>
    </row>
    <row r="8" spans="1:8" ht="14.4" x14ac:dyDescent="0.3">
      <c r="A8" s="108" t="s">
        <v>279</v>
      </c>
      <c r="B8" s="108">
        <v>3210</v>
      </c>
      <c r="C8" s="117">
        <v>3.1E-2</v>
      </c>
      <c r="D8" s="108">
        <f t="shared" ref="D8:D10" si="0">+B8*C8+B8</f>
        <v>3309.51</v>
      </c>
      <c r="E8" s="108">
        <f t="shared" ref="E8:E10" si="1">+D8/3</f>
        <v>1103.17</v>
      </c>
      <c r="F8" s="108">
        <f t="shared" ref="F8:F10" si="2">MROUND(E8,10)</f>
        <v>1100</v>
      </c>
      <c r="G8" s="111">
        <f t="shared" ref="G8:G10" si="3">+F8*3</f>
        <v>3300</v>
      </c>
      <c r="H8" s="104"/>
    </row>
    <row r="9" spans="1:8" ht="14.4" x14ac:dyDescent="0.3">
      <c r="A9" s="108" t="s">
        <v>9</v>
      </c>
      <c r="B9" s="108">
        <v>1386</v>
      </c>
      <c r="C9" s="117">
        <v>3.1E-2</v>
      </c>
      <c r="D9" s="108">
        <f t="shared" si="0"/>
        <v>1428.9659999999999</v>
      </c>
      <c r="E9" s="108">
        <f t="shared" si="1"/>
        <v>476.32199999999995</v>
      </c>
      <c r="F9" s="108">
        <f t="shared" si="2"/>
        <v>480</v>
      </c>
      <c r="G9" s="111">
        <f t="shared" si="3"/>
        <v>1440</v>
      </c>
      <c r="H9" s="104"/>
    </row>
    <row r="10" spans="1:8" ht="14.4" x14ac:dyDescent="0.3">
      <c r="A10" s="108" t="s">
        <v>280</v>
      </c>
      <c r="B10" s="108">
        <v>1830</v>
      </c>
      <c r="C10" s="117">
        <v>3.1E-2</v>
      </c>
      <c r="D10" s="108">
        <f t="shared" si="0"/>
        <v>1886.73</v>
      </c>
      <c r="E10" s="108">
        <f t="shared" si="1"/>
        <v>628.91</v>
      </c>
      <c r="F10" s="108">
        <f t="shared" si="2"/>
        <v>630</v>
      </c>
      <c r="G10" s="111">
        <f t="shared" si="3"/>
        <v>1890</v>
      </c>
      <c r="H10" s="104"/>
    </row>
    <row r="11" spans="1:8" ht="14.4" x14ac:dyDescent="0.3">
      <c r="A11" s="109"/>
      <c r="B11" s="116">
        <f>SUM(B7:B10)</f>
        <v>7266</v>
      </c>
      <c r="C11" s="118"/>
      <c r="D11" s="109"/>
      <c r="E11" s="109"/>
      <c r="F11" s="109"/>
      <c r="G11" s="111">
        <f>SUM(G7:G10)</f>
        <v>7500</v>
      </c>
      <c r="H11" s="113">
        <v>2.9914529914529916E-2</v>
      </c>
    </row>
    <row r="12" spans="1:8" ht="14.4" x14ac:dyDescent="0.3">
      <c r="A12" s="104"/>
      <c r="B12" s="110"/>
      <c r="C12" s="104"/>
      <c r="D12" s="110"/>
      <c r="E12" s="104"/>
      <c r="F12" s="104"/>
      <c r="G12" s="120"/>
      <c r="H12" s="104"/>
    </row>
    <row r="13" spans="1:8" ht="14.4" x14ac:dyDescent="0.3">
      <c r="A13" s="104"/>
      <c r="B13" s="104"/>
      <c r="C13" s="104"/>
      <c r="D13" s="110"/>
      <c r="E13" s="104"/>
      <c r="F13" s="104"/>
      <c r="G13" s="120"/>
      <c r="H13" s="104"/>
    </row>
    <row r="14" spans="1:8" ht="14.4" x14ac:dyDescent="0.3">
      <c r="A14" s="116" t="s">
        <v>281</v>
      </c>
      <c r="B14" s="116"/>
      <c r="C14" s="116" t="s">
        <v>273</v>
      </c>
      <c r="D14" s="116" t="s">
        <v>274</v>
      </c>
      <c r="E14" s="116" t="s">
        <v>275</v>
      </c>
      <c r="F14" s="116" t="s">
        <v>276</v>
      </c>
      <c r="G14" s="112" t="s">
        <v>277</v>
      </c>
      <c r="H14" s="104"/>
    </row>
    <row r="15" spans="1:8" ht="14.4" x14ac:dyDescent="0.3">
      <c r="A15" s="108" t="s">
        <v>278</v>
      </c>
      <c r="B15" s="108">
        <v>840</v>
      </c>
      <c r="C15" s="117">
        <v>3.1E-2</v>
      </c>
      <c r="D15" s="108">
        <f>+B15*C15+B15</f>
        <v>866.04</v>
      </c>
      <c r="E15" s="108">
        <f t="shared" ref="E15:E18" si="4">+D15/3</f>
        <v>288.68</v>
      </c>
      <c r="F15" s="108">
        <f t="shared" ref="F15:F18" si="5">MROUND(E15,10)</f>
        <v>290</v>
      </c>
      <c r="G15" s="111">
        <v>870</v>
      </c>
      <c r="H15" s="104"/>
    </row>
    <row r="16" spans="1:8" ht="14.4" x14ac:dyDescent="0.3">
      <c r="A16" s="114" t="s">
        <v>279</v>
      </c>
      <c r="B16" s="114">
        <v>9690</v>
      </c>
      <c r="C16" s="119">
        <v>3.1E-2</v>
      </c>
      <c r="D16" s="114">
        <f t="shared" ref="D16:D18" si="6">+B16*C16+B16</f>
        <v>9990.39</v>
      </c>
      <c r="E16" s="114">
        <f t="shared" si="4"/>
        <v>3330.1299999999997</v>
      </c>
      <c r="F16" s="114">
        <f t="shared" si="5"/>
        <v>3330</v>
      </c>
      <c r="G16" s="115">
        <v>9990</v>
      </c>
      <c r="H16" s="104"/>
    </row>
    <row r="17" spans="1:8" ht="14.4" x14ac:dyDescent="0.3">
      <c r="A17" s="108" t="s">
        <v>9</v>
      </c>
      <c r="B17" s="108">
        <v>1150</v>
      </c>
      <c r="C17" s="117">
        <v>3.1E-2</v>
      </c>
      <c r="D17" s="108">
        <f t="shared" si="6"/>
        <v>1185.6500000000001</v>
      </c>
      <c r="E17" s="108">
        <f t="shared" si="4"/>
        <v>395.2166666666667</v>
      </c>
      <c r="F17" s="108">
        <f t="shared" si="5"/>
        <v>400</v>
      </c>
      <c r="G17" s="111">
        <v>1170</v>
      </c>
      <c r="H17" s="104"/>
    </row>
    <row r="18" spans="1:8" ht="14.4" x14ac:dyDescent="0.3">
      <c r="A18" s="108" t="s">
        <v>280</v>
      </c>
      <c r="B18" s="108">
        <v>2070</v>
      </c>
      <c r="C18" s="117">
        <v>3.1E-2</v>
      </c>
      <c r="D18" s="108">
        <f t="shared" si="6"/>
        <v>2134.17</v>
      </c>
      <c r="E18" s="108">
        <f t="shared" si="4"/>
        <v>711.39</v>
      </c>
      <c r="F18" s="108">
        <f t="shared" si="5"/>
        <v>710</v>
      </c>
      <c r="G18" s="111">
        <v>2130</v>
      </c>
      <c r="H18" s="104"/>
    </row>
    <row r="19" spans="1:8" ht="14.4" x14ac:dyDescent="0.3">
      <c r="A19" s="109"/>
      <c r="B19" s="116">
        <v>13740</v>
      </c>
      <c r="C19" s="118"/>
      <c r="D19" s="109"/>
      <c r="E19" s="109"/>
      <c r="F19" s="109"/>
      <c r="G19" s="112">
        <v>14160</v>
      </c>
      <c r="H19" s="113">
        <v>3.0567685589519649E-2</v>
      </c>
    </row>
    <row r="20" spans="1:8" x14ac:dyDescent="0.25">
      <c r="G20" s="121"/>
    </row>
    <row r="21" spans="1:8" ht="14.4" x14ac:dyDescent="0.3">
      <c r="A21" s="116" t="s">
        <v>285</v>
      </c>
      <c r="B21" s="116"/>
      <c r="C21" s="116" t="s">
        <v>273</v>
      </c>
      <c r="D21" s="116" t="s">
        <v>274</v>
      </c>
      <c r="E21" s="116" t="s">
        <v>275</v>
      </c>
      <c r="F21" s="116" t="s">
        <v>276</v>
      </c>
      <c r="G21" s="112" t="s">
        <v>277</v>
      </c>
    </row>
    <row r="22" spans="1:8" ht="14.4" x14ac:dyDescent="0.3">
      <c r="A22" s="108" t="s">
        <v>278</v>
      </c>
      <c r="B22" s="108">
        <v>1050</v>
      </c>
      <c r="C22" s="117">
        <v>3.1E-2</v>
      </c>
      <c r="D22" s="108">
        <f>+B22*C22+B22</f>
        <v>1082.55</v>
      </c>
      <c r="E22" s="108">
        <f>+D22/3</f>
        <v>360.84999999999997</v>
      </c>
      <c r="F22" s="108">
        <f>MROUND(E22,10)</f>
        <v>360</v>
      </c>
      <c r="G22" s="111">
        <f>+F22*3</f>
        <v>1080</v>
      </c>
    </row>
  </sheetData>
  <mergeCells count="1">
    <mergeCell ref="A1:G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COA</vt:lpstr>
      <vt:lpstr>Living expenses</vt:lpstr>
      <vt:lpstr>Mandatory_Fees</vt:lpstr>
      <vt:lpstr>loan fees</vt:lpstr>
      <vt:lpstr>Rents_Thurston</vt:lpstr>
      <vt:lpstr>Other expenses worksheet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hallt</dc:creator>
  <cp:lastModifiedBy>Hall, Tracy</cp:lastModifiedBy>
  <cp:lastPrinted>2018-01-25T22:32:16Z</cp:lastPrinted>
  <dcterms:created xsi:type="dcterms:W3CDTF">2013-02-11T21:05:54Z</dcterms:created>
  <dcterms:modified xsi:type="dcterms:W3CDTF">2018-02-02T22:28:42Z</dcterms:modified>
</cp:coreProperties>
</file>