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MPA\Financial Aid\2017-18 FA\Process spreadsheets\PNAPP\"/>
    </mc:Choice>
  </mc:AlternateContent>
  <bookViews>
    <workbookView xWindow="0" yWindow="0" windowWidth="19425" windowHeight="11715"/>
  </bookViews>
  <sheets>
    <sheet name="APPLIED for MPA FA" sheetId="2" r:id="rId1"/>
    <sheet name="DNC&amp;Defund" sheetId="4" r:id="rId2"/>
    <sheet name="DNC-Applied for MPA FA, not adm" sheetId="5" r:id="rId3"/>
    <sheet name="Rationale" sheetId="3" r:id="rId4"/>
    <sheet name="16-17 Rationale" sheetId="6" r:id="rId5"/>
  </sheets>
  <calcPr calcId="152511"/>
</workbook>
</file>

<file path=xl/calcChain.xml><?xml version="1.0" encoding="utf-8"?>
<calcChain xmlns="http://schemas.openxmlformats.org/spreadsheetml/2006/main">
  <c r="AW57" i="2" l="1"/>
  <c r="AW61" i="2" s="1"/>
  <c r="AV57" i="2"/>
  <c r="AV61" i="2" s="1"/>
  <c r="AQ57" i="2"/>
  <c r="AQ61" i="2" s="1"/>
  <c r="AO57" i="2"/>
  <c r="AO61" i="2" s="1"/>
  <c r="AN57" i="2"/>
  <c r="AN61" i="2" s="1"/>
  <c r="AM45" i="2"/>
  <c r="AM57" i="2"/>
  <c r="AM61" i="2" s="1"/>
  <c r="AW7" i="2" l="1"/>
  <c r="AS45" i="2"/>
  <c r="AS15" i="2"/>
  <c r="BB37" i="2"/>
  <c r="BB53" i="2"/>
  <c r="BB52" i="2"/>
  <c r="BB41" i="2"/>
  <c r="BB48" i="2"/>
  <c r="BB44" i="2"/>
  <c r="BB43" i="2"/>
  <c r="BB46" i="2"/>
  <c r="BB39" i="2"/>
  <c r="BB36" i="2"/>
  <c r="BB47" i="2"/>
  <c r="BB33" i="2"/>
  <c r="BB26" i="2"/>
  <c r="BB19" i="2"/>
  <c r="BB42" i="2"/>
  <c r="BB40" i="2"/>
  <c r="BB17" i="2"/>
  <c r="BB28" i="2"/>
  <c r="BB14" i="2"/>
  <c r="BB27" i="2"/>
  <c r="BB25" i="2"/>
  <c r="BB24" i="2"/>
  <c r="BB23" i="2"/>
  <c r="BB18" i="2"/>
  <c r="BB32" i="2"/>
  <c r="BB31" i="2"/>
  <c r="BB22" i="2"/>
  <c r="BB34" i="2"/>
  <c r="BB21" i="2"/>
  <c r="BB30" i="2"/>
  <c r="BB29" i="2"/>
  <c r="BB20" i="2"/>
  <c r="BB49" i="2"/>
  <c r="BB38" i="2"/>
  <c r="BB35" i="2"/>
  <c r="BB50" i="2"/>
  <c r="BB16" i="2"/>
  <c r="BB51" i="2"/>
  <c r="BC35" i="2" l="1"/>
  <c r="AG36" i="2"/>
  <c r="AA5" i="2"/>
  <c r="Z36" i="2"/>
  <c r="BC36" i="2" s="1"/>
  <c r="Z37" i="2"/>
  <c r="BC37" i="2" s="1"/>
  <c r="Z39" i="2"/>
  <c r="BC39" i="2" s="1"/>
  <c r="X53" i="2"/>
  <c r="Y53" i="2" s="1"/>
  <c r="X27" i="2"/>
  <c r="Y27" i="2" s="1"/>
  <c r="X33" i="2"/>
  <c r="Y33" i="2" s="1"/>
  <c r="X26" i="2"/>
  <c r="Y26" i="2" s="1"/>
  <c r="X25" i="2"/>
  <c r="Y25" i="2" s="1"/>
  <c r="X24" i="2"/>
  <c r="Y24" i="2" s="1"/>
  <c r="X19" i="2"/>
  <c r="Y19" i="2" s="1"/>
  <c r="X23" i="2"/>
  <c r="Y23" i="2" s="1"/>
  <c r="X18" i="2"/>
  <c r="Y18" i="2" s="1"/>
  <c r="X32" i="2"/>
  <c r="Y32" i="2" s="1"/>
  <c r="X31" i="2"/>
  <c r="Y31" i="2" s="1"/>
  <c r="X22" i="2"/>
  <c r="Y22" i="2" s="1"/>
  <c r="X34" i="2"/>
  <c r="Y34" i="2" s="1"/>
  <c r="X17" i="2"/>
  <c r="Y17" i="2" s="1"/>
  <c r="X16" i="2"/>
  <c r="Y16" i="2" s="1"/>
  <c r="X21" i="2"/>
  <c r="Y21" i="2" s="1"/>
  <c r="X30" i="2"/>
  <c r="Y30" i="2" s="1"/>
  <c r="X29" i="2"/>
  <c r="Y29" i="2" s="1"/>
  <c r="X20" i="2"/>
  <c r="Y20" i="2" s="1"/>
  <c r="X15" i="2"/>
  <c r="Y15" i="2" s="1"/>
  <c r="X28" i="2"/>
  <c r="Y28" i="2" s="1"/>
  <c r="X14" i="2"/>
  <c r="Y14" i="2" s="1"/>
  <c r="X52" i="2"/>
  <c r="Y52" i="2" s="1"/>
  <c r="X51" i="2"/>
  <c r="Y51" i="2" s="1"/>
  <c r="X50" i="2"/>
  <c r="Y50" i="2" s="1"/>
  <c r="X49" i="2"/>
  <c r="Y49" i="2" s="1"/>
  <c r="X48" i="2"/>
  <c r="Y48" i="2" s="1"/>
  <c r="X47" i="2"/>
  <c r="Y47" i="2" s="1"/>
  <c r="X46" i="2"/>
  <c r="Y46" i="2" s="1"/>
  <c r="X45" i="2"/>
  <c r="Y45" i="2" s="1"/>
  <c r="X44" i="2"/>
  <c r="Y44" i="2" s="1"/>
  <c r="X43" i="2"/>
  <c r="Y43" i="2" s="1"/>
  <c r="X42" i="2"/>
  <c r="Y42" i="2" s="1"/>
  <c r="X41" i="2"/>
  <c r="Y41" i="2" s="1"/>
  <c r="X40" i="2"/>
  <c r="Y40" i="2" s="1"/>
  <c r="X39" i="2"/>
  <c r="Y39" i="2" s="1"/>
  <c r="X38" i="2"/>
  <c r="Y38" i="2" s="1"/>
  <c r="X37" i="2"/>
  <c r="Y37" i="2" s="1"/>
  <c r="X36" i="2"/>
  <c r="Y36" i="2" s="1"/>
  <c r="X35" i="2"/>
  <c r="Y35" i="2" s="1"/>
  <c r="Z53" i="2"/>
  <c r="BC53" i="2" s="1"/>
  <c r="Z27" i="2"/>
  <c r="BC27" i="2" s="1"/>
  <c r="Z33" i="2"/>
  <c r="BC33" i="2" s="1"/>
  <c r="Z26" i="2"/>
  <c r="BC26" i="2" s="1"/>
  <c r="Z25" i="2"/>
  <c r="BC25" i="2" s="1"/>
  <c r="Z24" i="2"/>
  <c r="BC24" i="2" s="1"/>
  <c r="Z19" i="2"/>
  <c r="BC19" i="2" s="1"/>
  <c r="Z23" i="2"/>
  <c r="BC23" i="2" s="1"/>
  <c r="Z18" i="2"/>
  <c r="BC18" i="2" s="1"/>
  <c r="Z32" i="2"/>
  <c r="BC32" i="2" s="1"/>
  <c r="Z31" i="2"/>
  <c r="BC31" i="2" s="1"/>
  <c r="Z22" i="2"/>
  <c r="BC22" i="2" s="1"/>
  <c r="Z34" i="2"/>
  <c r="BC34" i="2" s="1"/>
  <c r="Z17" i="2"/>
  <c r="BC17" i="2" s="1"/>
  <c r="Z16" i="2"/>
  <c r="BC16" i="2" s="1"/>
  <c r="Z21" i="2"/>
  <c r="BC21" i="2" s="1"/>
  <c r="Z30" i="2"/>
  <c r="BC30" i="2" s="1"/>
  <c r="Z29" i="2"/>
  <c r="BC29" i="2" s="1"/>
  <c r="Z20" i="2"/>
  <c r="BC20" i="2" s="1"/>
  <c r="Z15" i="2"/>
  <c r="Z28" i="2"/>
  <c r="BC28" i="2" s="1"/>
  <c r="Z14" i="2"/>
  <c r="BC14" i="2" s="1"/>
  <c r="Z52" i="2"/>
  <c r="BC52" i="2" s="1"/>
  <c r="Z51" i="2"/>
  <c r="BC51" i="2" s="1"/>
  <c r="Z50" i="2"/>
  <c r="BC50" i="2" s="1"/>
  <c r="Z49" i="2"/>
  <c r="BC49" i="2" s="1"/>
  <c r="Z48" i="2"/>
  <c r="BC48" i="2" s="1"/>
  <c r="Z47" i="2"/>
  <c r="BC47" i="2" s="1"/>
  <c r="Z46" i="2"/>
  <c r="BC46" i="2" s="1"/>
  <c r="Z45" i="2"/>
  <c r="Z44" i="2"/>
  <c r="BC44" i="2" s="1"/>
  <c r="Z43" i="2"/>
  <c r="BC43" i="2" s="1"/>
  <c r="Z42" i="2"/>
  <c r="BC42" i="2" s="1"/>
  <c r="Z41" i="2"/>
  <c r="BC41" i="2" s="1"/>
  <c r="Z40" i="2"/>
  <c r="BC40" i="2" s="1"/>
  <c r="Z38" i="2"/>
  <c r="BC38" i="2" s="1"/>
  <c r="AZ57" i="2"/>
  <c r="V20" i="3"/>
  <c r="V18" i="3"/>
  <c r="X16" i="3"/>
  <c r="W16" i="3"/>
  <c r="X15" i="3"/>
  <c r="W15" i="3"/>
  <c r="X14" i="3"/>
  <c r="W14" i="3"/>
  <c r="X13" i="3"/>
  <c r="W13" i="3"/>
  <c r="X12" i="3"/>
  <c r="W12" i="3"/>
  <c r="X11" i="3"/>
  <c r="W11" i="3"/>
  <c r="X10" i="3"/>
  <c r="W10" i="3"/>
  <c r="X20" i="3" l="1"/>
  <c r="X18" i="3"/>
  <c r="W20" i="3"/>
  <c r="W18" i="3"/>
  <c r="AB37" i="2"/>
  <c r="BD37" i="2"/>
  <c r="BE37" i="2" s="1"/>
  <c r="AB41" i="2"/>
  <c r="BD41" i="2"/>
  <c r="BE41" i="2" s="1"/>
  <c r="AB45" i="2"/>
  <c r="AB49" i="2"/>
  <c r="BD49" i="2"/>
  <c r="BE49" i="2" s="1"/>
  <c r="AB14" i="2"/>
  <c r="BD14" i="2"/>
  <c r="BE14" i="2" s="1"/>
  <c r="AB29" i="2"/>
  <c r="BD29" i="2"/>
  <c r="BE29" i="2" s="1"/>
  <c r="AB17" i="2"/>
  <c r="BD17" i="2"/>
  <c r="BE17" i="2" s="1"/>
  <c r="AB32" i="2"/>
  <c r="BD32" i="2"/>
  <c r="BE32" i="2" s="1"/>
  <c r="AB24" i="2"/>
  <c r="BD24" i="2"/>
  <c r="BE24" i="2" s="1"/>
  <c r="AB27" i="2"/>
  <c r="BD27" i="2"/>
  <c r="BE27" i="2" s="1"/>
  <c r="AB38" i="2"/>
  <c r="BD38" i="2"/>
  <c r="BE38" i="2" s="1"/>
  <c r="AB42" i="2"/>
  <c r="BD42" i="2"/>
  <c r="BE42" i="2" s="1"/>
  <c r="AB46" i="2"/>
  <c r="BD46" i="2"/>
  <c r="BE46" i="2" s="1"/>
  <c r="AB50" i="2"/>
  <c r="BD50" i="2"/>
  <c r="BE50" i="2" s="1"/>
  <c r="AB28" i="2"/>
  <c r="BD28" i="2"/>
  <c r="BE28" i="2" s="1"/>
  <c r="AB30" i="2"/>
  <c r="BD30" i="2"/>
  <c r="BE30" i="2" s="1"/>
  <c r="AB34" i="2"/>
  <c r="BD34" i="2"/>
  <c r="BE34" i="2" s="1"/>
  <c r="AB18" i="2"/>
  <c r="BD18" i="2"/>
  <c r="BE18" i="2" s="1"/>
  <c r="AB25" i="2"/>
  <c r="BD25" i="2"/>
  <c r="BE25" i="2" s="1"/>
  <c r="AB53" i="2"/>
  <c r="BD53" i="2"/>
  <c r="BE53" i="2" s="1"/>
  <c r="AB35" i="2"/>
  <c r="BD35" i="2"/>
  <c r="BE35" i="2" s="1"/>
  <c r="AB39" i="2"/>
  <c r="BD39" i="2"/>
  <c r="BE39" i="2" s="1"/>
  <c r="AB43" i="2"/>
  <c r="BD43" i="2"/>
  <c r="BE43" i="2" s="1"/>
  <c r="AB47" i="2"/>
  <c r="BD47" i="2"/>
  <c r="BE47" i="2" s="1"/>
  <c r="AB51" i="2"/>
  <c r="BD51" i="2"/>
  <c r="BE51" i="2" s="1"/>
  <c r="AB15" i="2"/>
  <c r="AB21" i="2"/>
  <c r="BD21" i="2"/>
  <c r="BE21" i="2" s="1"/>
  <c r="AB22" i="2"/>
  <c r="BD22" i="2"/>
  <c r="BE22" i="2" s="1"/>
  <c r="AB23" i="2"/>
  <c r="BD23" i="2"/>
  <c r="BE23" i="2" s="1"/>
  <c r="AB26" i="2"/>
  <c r="BD26" i="2"/>
  <c r="BE26" i="2" s="1"/>
  <c r="AB36" i="2"/>
  <c r="BD36" i="2"/>
  <c r="BE36" i="2" s="1"/>
  <c r="AB40" i="2"/>
  <c r="BD40" i="2"/>
  <c r="BE40" i="2" s="1"/>
  <c r="AB44" i="2"/>
  <c r="BD44" i="2"/>
  <c r="BE44" i="2" s="1"/>
  <c r="AB48" i="2"/>
  <c r="BD48" i="2"/>
  <c r="BE48" i="2" s="1"/>
  <c r="AB52" i="2"/>
  <c r="BD52" i="2"/>
  <c r="BE52" i="2" s="1"/>
  <c r="AB20" i="2"/>
  <c r="BD20" i="2"/>
  <c r="BE20" i="2" s="1"/>
  <c r="AB16" i="2"/>
  <c r="BD16" i="2"/>
  <c r="BE16" i="2" s="1"/>
  <c r="AB31" i="2"/>
  <c r="BD31" i="2"/>
  <c r="BE31" i="2" s="1"/>
  <c r="AB19" i="2"/>
  <c r="BD19" i="2"/>
  <c r="BE19" i="2" s="1"/>
  <c r="AB33" i="2"/>
  <c r="BD33" i="2"/>
  <c r="BE33" i="2" s="1"/>
  <c r="AY57" i="2"/>
  <c r="AX57" i="2"/>
  <c r="BB45" i="2"/>
  <c r="AS57" i="2"/>
  <c r="AS61" i="2" s="1"/>
  <c r="E17" i="3"/>
  <c r="E20" i="3" s="1"/>
  <c r="C17" i="3"/>
  <c r="C20" i="3" s="1"/>
  <c r="Q14" i="3"/>
  <c r="J16" i="3" s="1"/>
  <c r="J15" i="3"/>
  <c r="H15" i="3"/>
  <c r="P14" i="3"/>
  <c r="H16" i="3" s="1"/>
  <c r="V36" i="3"/>
  <c r="V34" i="3"/>
  <c r="X32" i="3"/>
  <c r="W32" i="3"/>
  <c r="X31" i="3"/>
  <c r="W31" i="3"/>
  <c r="X30" i="3"/>
  <c r="W30" i="3"/>
  <c r="X29" i="3"/>
  <c r="W29" i="3"/>
  <c r="X28" i="3"/>
  <c r="W28" i="3"/>
  <c r="X27" i="3"/>
  <c r="W27" i="3"/>
  <c r="X26" i="3"/>
  <c r="W26" i="3"/>
  <c r="BB15" i="2" l="1"/>
  <c r="BC15" i="2"/>
  <c r="BD15" i="2" s="1"/>
  <c r="BE15" i="2" s="1"/>
  <c r="BC45" i="2"/>
  <c r="BD45" i="2" s="1"/>
  <c r="BE45" i="2" s="1"/>
  <c r="AZ59" i="2"/>
  <c r="AZ61" i="2" s="1"/>
  <c r="BA7" i="2" s="1"/>
  <c r="BA5" i="2" s="1"/>
  <c r="H17" i="3"/>
  <c r="H20" i="3" s="1"/>
  <c r="J17" i="3"/>
  <c r="J20" i="3" s="1"/>
  <c r="X36" i="3"/>
  <c r="X34" i="3"/>
  <c r="W36" i="3"/>
  <c r="W34" i="3"/>
  <c r="AJ52" i="2" l="1"/>
  <c r="AJ51" i="2"/>
  <c r="AJ50" i="2"/>
  <c r="AJ49" i="2"/>
  <c r="AJ48" i="2"/>
  <c r="AJ47" i="2"/>
  <c r="AJ46" i="2"/>
  <c r="AJ45" i="2"/>
  <c r="AJ44" i="2"/>
  <c r="AJ43" i="2"/>
  <c r="AJ42" i="2"/>
  <c r="AJ41" i="2"/>
  <c r="AJ40" i="2"/>
  <c r="AJ39" i="2"/>
  <c r="AJ38" i="2"/>
  <c r="AJ36" i="2"/>
  <c r="AJ35" i="2"/>
  <c r="AJ27" i="2"/>
  <c r="AJ33" i="2"/>
  <c r="AJ26" i="2"/>
  <c r="AJ25" i="2"/>
  <c r="AJ24" i="2"/>
  <c r="AJ19" i="2"/>
  <c r="AJ23" i="2"/>
  <c r="AJ18" i="2"/>
  <c r="AJ32" i="2"/>
  <c r="AJ31" i="2"/>
  <c r="AJ22" i="2"/>
  <c r="AJ34" i="2"/>
  <c r="AJ17" i="2"/>
  <c r="AJ16" i="2"/>
  <c r="AJ21" i="2"/>
  <c r="AJ30" i="2"/>
  <c r="AJ29" i="2"/>
  <c r="AJ20" i="2"/>
  <c r="AJ15" i="2"/>
  <c r="AJ28" i="2"/>
  <c r="AJ14" i="2"/>
</calcChain>
</file>

<file path=xl/sharedStrings.xml><?xml version="1.0" encoding="utf-8"?>
<sst xmlns="http://schemas.openxmlformats.org/spreadsheetml/2006/main" count="2048" uniqueCount="936">
  <si>
    <t>stu id</t>
  </si>
  <si>
    <t>middle name</t>
  </si>
  <si>
    <t>last name</t>
  </si>
  <si>
    <t>street1</t>
  </si>
  <si>
    <t>city</t>
  </si>
  <si>
    <t>state</t>
  </si>
  <si>
    <t>zip</t>
  </si>
  <si>
    <t>start term</t>
  </si>
  <si>
    <t>eligible</t>
  </si>
  <si>
    <t>fafsa rec'd</t>
  </si>
  <si>
    <t>family contribution</t>
  </si>
  <si>
    <t>unmet need</t>
  </si>
  <si>
    <t>WA</t>
  </si>
  <si>
    <t>N</t>
  </si>
  <si>
    <t/>
  </si>
  <si>
    <t>AS</t>
  </si>
  <si>
    <t>2017-01-26</t>
  </si>
  <si>
    <t>Ann</t>
  </si>
  <si>
    <t>Olympia</t>
  </si>
  <si>
    <t>2016-10-14</t>
  </si>
  <si>
    <t>Emily</t>
  </si>
  <si>
    <t>R</t>
  </si>
  <si>
    <t>Somerville</t>
  </si>
  <si>
    <t>Christopher</t>
  </si>
  <si>
    <t>D</t>
  </si>
  <si>
    <t>CA</t>
  </si>
  <si>
    <t>2017-01-17</t>
  </si>
  <si>
    <t>Elizabeth</t>
  </si>
  <si>
    <t>2017-02-01</t>
  </si>
  <si>
    <t>Lacey</t>
  </si>
  <si>
    <t>2017-01-27</t>
  </si>
  <si>
    <t>2017-02-02</t>
  </si>
  <si>
    <t>Rachel</t>
  </si>
  <si>
    <t>Tumwater</t>
  </si>
  <si>
    <t>2017-01-30</t>
  </si>
  <si>
    <t>Jessica</t>
  </si>
  <si>
    <t>Jean</t>
  </si>
  <si>
    <t>Shelton</t>
  </si>
  <si>
    <t>Marie</t>
  </si>
  <si>
    <t>Tacoma</t>
  </si>
  <si>
    <t>2016-10-05</t>
  </si>
  <si>
    <t>Andrew</t>
  </si>
  <si>
    <t>David</t>
  </si>
  <si>
    <t>Seattle</t>
  </si>
  <si>
    <t>2017-01-31</t>
  </si>
  <si>
    <t>Bremerton</t>
  </si>
  <si>
    <t>2017-01-05</t>
  </si>
  <si>
    <t>E</t>
  </si>
  <si>
    <t>Scott</t>
  </si>
  <si>
    <t>Allen</t>
  </si>
  <si>
    <t>2017-01-19</t>
  </si>
  <si>
    <t>Mary</t>
  </si>
  <si>
    <t>Lakewood</t>
  </si>
  <si>
    <t>2017-01-20</t>
  </si>
  <si>
    <t>Nicole</t>
  </si>
  <si>
    <t>M</t>
  </si>
  <si>
    <t>Heather</t>
  </si>
  <si>
    <t>2016-11-04</t>
  </si>
  <si>
    <t>William</t>
  </si>
  <si>
    <t>Tyler</t>
  </si>
  <si>
    <t>Centralia</t>
  </si>
  <si>
    <t>Yelm</t>
  </si>
  <si>
    <t>A00351974</t>
  </si>
  <si>
    <t>Rhianna</t>
  </si>
  <si>
    <t>Malinee</t>
  </si>
  <si>
    <t>Hruska</t>
  </si>
  <si>
    <t>hrurhi22@evergreen.edu</t>
  </si>
  <si>
    <t>3624 Hoadly St SE</t>
  </si>
  <si>
    <t>2016-12-20</t>
  </si>
  <si>
    <t>Joseph</t>
  </si>
  <si>
    <t>2017-01-09</t>
  </si>
  <si>
    <t>Bellingham</t>
  </si>
  <si>
    <t>2017-01-25</t>
  </si>
  <si>
    <t>2016-10-17</t>
  </si>
  <si>
    <t>H</t>
  </si>
  <si>
    <t>2016-10-28</t>
  </si>
  <si>
    <t>Kyle</t>
  </si>
  <si>
    <t>2016-11-07</t>
  </si>
  <si>
    <t>A</t>
  </si>
  <si>
    <t>James</t>
  </si>
  <si>
    <t>Jacob</t>
  </si>
  <si>
    <t>Daniel</t>
  </si>
  <si>
    <t>Amanda</t>
  </si>
  <si>
    <t>2016-12-05</t>
  </si>
  <si>
    <t>Jade</t>
  </si>
  <si>
    <t>Lucy</t>
  </si>
  <si>
    <t>2016-10-31</t>
  </si>
  <si>
    <t>Edward</t>
  </si>
  <si>
    <t>2016-10-12</t>
  </si>
  <si>
    <t>Jeremy</t>
  </si>
  <si>
    <t>2017-01-03</t>
  </si>
  <si>
    <t>Brittany</t>
  </si>
  <si>
    <t>2016-10-11</t>
  </si>
  <si>
    <t>J</t>
  </si>
  <si>
    <t>Theresa</t>
  </si>
  <si>
    <t>Arielle</t>
  </si>
  <si>
    <t>2016-11-21</t>
  </si>
  <si>
    <t>Michael</t>
  </si>
  <si>
    <t>2016-10-20</t>
  </si>
  <si>
    <t>L</t>
  </si>
  <si>
    <t>2016-11-14</t>
  </si>
  <si>
    <t>Renee</t>
  </si>
  <si>
    <t>West</t>
  </si>
  <si>
    <t>Christina</t>
  </si>
  <si>
    <t>Lee</t>
  </si>
  <si>
    <t>2017-01-06</t>
  </si>
  <si>
    <t>Erin</t>
  </si>
  <si>
    <t>Colleen</t>
  </si>
  <si>
    <t>2016-10-03</t>
  </si>
  <si>
    <t>Ryan</t>
  </si>
  <si>
    <t>2017-01-23</t>
  </si>
  <si>
    <t>2016-12-21</t>
  </si>
  <si>
    <t>Martin</t>
  </si>
  <si>
    <t>Mullen</t>
  </si>
  <si>
    <t>C</t>
  </si>
  <si>
    <t>Jordan</t>
  </si>
  <si>
    <t>Evan</t>
  </si>
  <si>
    <t>A00234722</t>
  </si>
  <si>
    <t>Hannah</t>
  </si>
  <si>
    <t>Andrews</t>
  </si>
  <si>
    <t>andhan12@evergreen.edu</t>
  </si>
  <si>
    <t>1913 16th Ave SE</t>
  </si>
  <si>
    <t>A00374098</t>
  </si>
  <si>
    <t>Samantha</t>
  </si>
  <si>
    <t>Jewell Renee</t>
  </si>
  <si>
    <t>Angel</t>
  </si>
  <si>
    <t>angsam27@evergreen.edu</t>
  </si>
  <si>
    <t>915 Capitol Way S #14</t>
  </si>
  <si>
    <t>IS</t>
  </si>
  <si>
    <t>A00357280</t>
  </si>
  <si>
    <t>Ahmed</t>
  </si>
  <si>
    <t>Hassan</t>
  </si>
  <si>
    <t>Barakat</t>
  </si>
  <si>
    <t>barahm13@evergreen.edu</t>
  </si>
  <si>
    <t>8701 Stockholm Ln NE No 1</t>
  </si>
  <si>
    <t>Karen</t>
  </si>
  <si>
    <t>A00396876</t>
  </si>
  <si>
    <t>Suzanne</t>
  </si>
  <si>
    <t>Benson</t>
  </si>
  <si>
    <t>benari21@evergreen.edu</t>
  </si>
  <si>
    <t>3605 Landau Ave NE</t>
  </si>
  <si>
    <t>A00282001</t>
  </si>
  <si>
    <t>Liberty</t>
  </si>
  <si>
    <t>Ruby</t>
  </si>
  <si>
    <t>Black</t>
  </si>
  <si>
    <t>blalib03@evergreen.edu</t>
  </si>
  <si>
    <t>PMB 5571</t>
  </si>
  <si>
    <t>2016-12-30</t>
  </si>
  <si>
    <t>A00101603</t>
  </si>
  <si>
    <t>Karama</t>
  </si>
  <si>
    <t>Kattsina</t>
  </si>
  <si>
    <t>Blackhorn</t>
  </si>
  <si>
    <t>blakar28@evergreen.edu</t>
  </si>
  <si>
    <t>410 Jefferson St</t>
  </si>
  <si>
    <t>A00330212</t>
  </si>
  <si>
    <t>Maureen</t>
  </si>
  <si>
    <t>Blankenship</t>
  </si>
  <si>
    <t>blathe22@evergreen.edu</t>
  </si>
  <si>
    <t>PO Box 1946</t>
  </si>
  <si>
    <t>98507-1946</t>
  </si>
  <si>
    <t>A00160510</t>
  </si>
  <si>
    <t>Alfonso</t>
  </si>
  <si>
    <t>Adam</t>
  </si>
  <si>
    <t>Botana</t>
  </si>
  <si>
    <t>abotana@gmail.com</t>
  </si>
  <si>
    <t>501 Rogers Street SW</t>
  </si>
  <si>
    <t>2017-03-20</t>
  </si>
  <si>
    <t>A00407502</t>
  </si>
  <si>
    <t>Erika</t>
  </si>
  <si>
    <t>Boyd</t>
  </si>
  <si>
    <t>eboyd15@my.whitworth.edu</t>
  </si>
  <si>
    <t>2416 Dexter Ave N Apt A</t>
  </si>
  <si>
    <t>A00224153</t>
  </si>
  <si>
    <t>Oliver</t>
  </si>
  <si>
    <t>Brittain</t>
  </si>
  <si>
    <t>dan.o.brittain@gmail.com</t>
  </si>
  <si>
    <t>1718 Tullis St NE</t>
  </si>
  <si>
    <t>A00407506</t>
  </si>
  <si>
    <t>Theadora</t>
  </si>
  <si>
    <t>Byrd</t>
  </si>
  <si>
    <t>byrthe01@evergreen.edu</t>
  </si>
  <si>
    <t>101 W Olympic Place Apt 303</t>
  </si>
  <si>
    <t>A00399005</t>
  </si>
  <si>
    <t>Shannon</t>
  </si>
  <si>
    <t>O</t>
  </si>
  <si>
    <t>Campbell</t>
  </si>
  <si>
    <t>campbesh@evergreen.edu</t>
  </si>
  <si>
    <t>1125 12th Ave SE</t>
  </si>
  <si>
    <t>A00407510</t>
  </si>
  <si>
    <t>Cantrell</t>
  </si>
  <si>
    <t>canhea09@evergreen.edu</t>
  </si>
  <si>
    <t>7800 Rainier Rd SE</t>
  </si>
  <si>
    <t>A00309181</t>
  </si>
  <si>
    <t>Andrea</t>
  </si>
  <si>
    <t>Katherine Marcella</t>
  </si>
  <si>
    <t>Capere</t>
  </si>
  <si>
    <t>capand01@evergreen.edu</t>
  </si>
  <si>
    <t>4526 6th Ave</t>
  </si>
  <si>
    <t>2016-12-15</t>
  </si>
  <si>
    <t>A00407514</t>
  </si>
  <si>
    <t>Holy</t>
  </si>
  <si>
    <t>Chea</t>
  </si>
  <si>
    <t>holychea07@gmail.com</t>
  </si>
  <si>
    <t>6651 Sonia Street</t>
  </si>
  <si>
    <t>A00279200</t>
  </si>
  <si>
    <t>McInnis</t>
  </si>
  <si>
    <t>Christensen</t>
  </si>
  <si>
    <t>chrmic20@gmail.com</t>
  </si>
  <si>
    <t>501 S. Washington Ave.</t>
  </si>
  <si>
    <t>2017-02-21</t>
  </si>
  <si>
    <t>Keith</t>
  </si>
  <si>
    <t>A00258268</t>
  </si>
  <si>
    <t>Kiara</t>
  </si>
  <si>
    <t>Dee</t>
  </si>
  <si>
    <t>Daniels</t>
  </si>
  <si>
    <t>dankia24@evergreen.edu</t>
  </si>
  <si>
    <t>3202 S 64th St</t>
  </si>
  <si>
    <t>98409-4144</t>
  </si>
  <si>
    <t>A00375562</t>
  </si>
  <si>
    <t>Joshua</t>
  </si>
  <si>
    <t>Dye</t>
  </si>
  <si>
    <t>dyejos09@evergreen.edu</t>
  </si>
  <si>
    <t>2317 Killarney Ct NW</t>
  </si>
  <si>
    <t>2016-10-21</t>
  </si>
  <si>
    <t>A00311744</t>
  </si>
  <si>
    <t>Stefanie</t>
  </si>
  <si>
    <t>Ann Ross</t>
  </si>
  <si>
    <t>Elske</t>
  </si>
  <si>
    <t>elsste07@evergreen.edu</t>
  </si>
  <si>
    <t>6060 20th St E Apt A</t>
  </si>
  <si>
    <t>Fife</t>
  </si>
  <si>
    <t>98424-3221</t>
  </si>
  <si>
    <t>A00265386</t>
  </si>
  <si>
    <t>Eychaner</t>
  </si>
  <si>
    <t>eyceri19@evergreen.edu</t>
  </si>
  <si>
    <t>2922 Firwood Loop SE APT B</t>
  </si>
  <si>
    <t>A00270998</t>
  </si>
  <si>
    <t>Carl</t>
  </si>
  <si>
    <t>Fagerness</t>
  </si>
  <si>
    <t>fageva13@evergreen.edu</t>
  </si>
  <si>
    <t>525 Hillkress AVE</t>
  </si>
  <si>
    <t>2016-12-19</t>
  </si>
  <si>
    <t>A00392127</t>
  </si>
  <si>
    <t>Febach</t>
  </si>
  <si>
    <t>febhan01@evergreen.edu</t>
  </si>
  <si>
    <t>813 N K Street Apt 2</t>
  </si>
  <si>
    <t>A00281932</t>
  </si>
  <si>
    <t>Jamie</t>
  </si>
  <si>
    <t>DeAnn</t>
  </si>
  <si>
    <t>Gerken</t>
  </si>
  <si>
    <t>gerjam03@evergreen.edu</t>
  </si>
  <si>
    <t>2021 Allen Rd SE</t>
  </si>
  <si>
    <t>A00406820</t>
  </si>
  <si>
    <t>Camille</t>
  </si>
  <si>
    <t>Goldy</t>
  </si>
  <si>
    <t>golcam31@evergreen.edu</t>
  </si>
  <si>
    <t>1124 8th Ave Se</t>
  </si>
  <si>
    <t>A08008962</t>
  </si>
  <si>
    <t>Green</t>
  </si>
  <si>
    <t>Davidcgseattle@gmail.com</t>
  </si>
  <si>
    <t>11503 Chatham Pl NE</t>
  </si>
  <si>
    <t>Bainbridge Island</t>
  </si>
  <si>
    <t>2017-01-13</t>
  </si>
  <si>
    <t>A00013222</t>
  </si>
  <si>
    <t>Hale</t>
  </si>
  <si>
    <t>halbri03@evergreen.edu</t>
  </si>
  <si>
    <t>223 S 58th St</t>
  </si>
  <si>
    <t>2017-01-10</t>
  </si>
  <si>
    <t>A00239729</t>
  </si>
  <si>
    <t>Susan</t>
  </si>
  <si>
    <t>Michele</t>
  </si>
  <si>
    <t>Harris</t>
  </si>
  <si>
    <t>harriss@evergreen.edu</t>
  </si>
  <si>
    <t>24 SE Driftwood LN</t>
  </si>
  <si>
    <t>A00275170</t>
  </si>
  <si>
    <t>Hunter</t>
  </si>
  <si>
    <t>Downe</t>
  </si>
  <si>
    <t>Henderson</t>
  </si>
  <si>
    <t>henhun23@evergreen.edu</t>
  </si>
  <si>
    <t>2534 S Cushman</t>
  </si>
  <si>
    <t>A00407913</t>
  </si>
  <si>
    <t>Henry</t>
  </si>
  <si>
    <t>henjac06@evergreen.edu</t>
  </si>
  <si>
    <t>1001 N Lake Hill Rd</t>
  </si>
  <si>
    <t>Montesano</t>
  </si>
  <si>
    <t>A00407219</t>
  </si>
  <si>
    <t>Hernandez</t>
  </si>
  <si>
    <t>karehdez@gmail.com</t>
  </si>
  <si>
    <t>19019 100th Ave NE</t>
  </si>
  <si>
    <t>Bothell</t>
  </si>
  <si>
    <t>A00404081</t>
  </si>
  <si>
    <t>Alexandra</t>
  </si>
  <si>
    <t>B</t>
  </si>
  <si>
    <t>Holden</t>
  </si>
  <si>
    <t>holale31@evergreen.edu</t>
  </si>
  <si>
    <t>2300 9th Ave Sw Unit A5</t>
  </si>
  <si>
    <t>A00282363</t>
  </si>
  <si>
    <t>Homchick</t>
  </si>
  <si>
    <t>homchicr@evergreen.edu</t>
  </si>
  <si>
    <t>18115 Stoney Ct SE</t>
  </si>
  <si>
    <t>A00407117</t>
  </si>
  <si>
    <t>Hudek</t>
  </si>
  <si>
    <t>hudjad07@evergreen.edu</t>
  </si>
  <si>
    <t>Po Box 7843</t>
  </si>
  <si>
    <t>A00240081</t>
  </si>
  <si>
    <t>Yen</t>
  </si>
  <si>
    <t>Dieu</t>
  </si>
  <si>
    <t>Huynh</t>
  </si>
  <si>
    <t>huyyen12@evergreen.edu</t>
  </si>
  <si>
    <t>115 1/2 Quince St NE</t>
  </si>
  <si>
    <t>A00374021</t>
  </si>
  <si>
    <t>Linda</t>
  </si>
  <si>
    <t>Ursula</t>
  </si>
  <si>
    <t>Isakson</t>
  </si>
  <si>
    <t>isalin26@evergreen.edu</t>
  </si>
  <si>
    <t>6828 5th Way SE</t>
  </si>
  <si>
    <t>A00396654</t>
  </si>
  <si>
    <t>Jamison</t>
  </si>
  <si>
    <t>jamrac17@evergreen.edu</t>
  </si>
  <si>
    <t>808 13th St SE Apt D</t>
  </si>
  <si>
    <t>Puyallup</t>
  </si>
  <si>
    <t>A00405017</t>
  </si>
  <si>
    <t>ncolej@gmail.com</t>
  </si>
  <si>
    <t>2615 19th Street Place Southwest</t>
  </si>
  <si>
    <t>A00396658</t>
  </si>
  <si>
    <t>McDane</t>
  </si>
  <si>
    <t>keirya23@evergreen.edu</t>
  </si>
  <si>
    <t>415 65th Way SW</t>
  </si>
  <si>
    <t>A00406841</t>
  </si>
  <si>
    <t>Key</t>
  </si>
  <si>
    <t>keyedw27@evergreen.edu</t>
  </si>
  <si>
    <t>5320 44th Ct SE</t>
  </si>
  <si>
    <t>A00407123</t>
  </si>
  <si>
    <t>Hope</t>
  </si>
  <si>
    <t>Kilbourne</t>
  </si>
  <si>
    <t>hopekilbourne@hotmail.com</t>
  </si>
  <si>
    <t>2997 Crosby Blvd Sw</t>
  </si>
  <si>
    <t>A00374135</t>
  </si>
  <si>
    <t>Seth</t>
  </si>
  <si>
    <t>Coady</t>
  </si>
  <si>
    <t>Kolodziejski</t>
  </si>
  <si>
    <t>kolset10@evergreen.edu</t>
  </si>
  <si>
    <t>1361 Arcadia Rd. SE</t>
  </si>
  <si>
    <t>A00305533</t>
  </si>
  <si>
    <t>Jazmyne</t>
  </si>
  <si>
    <t>Leanne</t>
  </si>
  <si>
    <t>Kozak</t>
  </si>
  <si>
    <t>kozakj@evergreen.edu</t>
  </si>
  <si>
    <t>823 W Simpson Ave</t>
  </si>
  <si>
    <t>McCleary</t>
  </si>
  <si>
    <t>A00083165</t>
  </si>
  <si>
    <t>Kimberly</t>
  </si>
  <si>
    <t>Y</t>
  </si>
  <si>
    <t>Kunkle</t>
  </si>
  <si>
    <t>kunkim24@evergreen.edu</t>
  </si>
  <si>
    <t>6425 S C St</t>
  </si>
  <si>
    <t>2016-10-07</t>
  </si>
  <si>
    <t>A00268855</t>
  </si>
  <si>
    <t>Ashley</t>
  </si>
  <si>
    <t>Lamb</t>
  </si>
  <si>
    <t>lamash26@evergreen.edu</t>
  </si>
  <si>
    <t>4410 6th Ave SE Unit 111</t>
  </si>
  <si>
    <t>2016-10-06</t>
  </si>
  <si>
    <t>A00407701</t>
  </si>
  <si>
    <t>Catherine</t>
  </si>
  <si>
    <t>Lane</t>
  </si>
  <si>
    <t>kc_lane7@yahoo.com</t>
  </si>
  <si>
    <t>6500 Hastings Place</t>
  </si>
  <si>
    <t>Gilroy</t>
  </si>
  <si>
    <t>A00401970</t>
  </si>
  <si>
    <t>Lankenau</t>
  </si>
  <si>
    <t>lanjer21@evergreen.edu</t>
  </si>
  <si>
    <t>2810 Orchard St W</t>
  </si>
  <si>
    <t>Fircrest</t>
  </si>
  <si>
    <t>A00408599</t>
  </si>
  <si>
    <t>Trevor</t>
  </si>
  <si>
    <t>Laugen</t>
  </si>
  <si>
    <t>lautre28@evergreen.edu</t>
  </si>
  <si>
    <t>2419 North Union Ave</t>
  </si>
  <si>
    <t>2017-03-09</t>
  </si>
  <si>
    <t>A00368840</t>
  </si>
  <si>
    <t>Levi</t>
  </si>
  <si>
    <t>Luft</t>
  </si>
  <si>
    <t>luflev19@evergreen.edu</t>
  </si>
  <si>
    <t>1610 S Proctor St</t>
  </si>
  <si>
    <t>A00404677</t>
  </si>
  <si>
    <t>Brianna</t>
  </si>
  <si>
    <t>Lusby</t>
  </si>
  <si>
    <t>lusbri12@evergreen.edu</t>
  </si>
  <si>
    <t>808 21st St Apt 241</t>
  </si>
  <si>
    <t>A00312658</t>
  </si>
  <si>
    <t>Gibson</t>
  </si>
  <si>
    <t>Lynam</t>
  </si>
  <si>
    <t>lyneri10@evergreen.edu</t>
  </si>
  <si>
    <t>303 Kenyon St NW Apt 2A</t>
  </si>
  <si>
    <t>98502-4556</t>
  </si>
  <si>
    <t>2017-02-15</t>
  </si>
  <si>
    <t>A00031050</t>
  </si>
  <si>
    <t>Dennison</t>
  </si>
  <si>
    <t>marjam16@evergreen.edu</t>
  </si>
  <si>
    <t>PO Box 14116</t>
  </si>
  <si>
    <t>98511-4116</t>
  </si>
  <si>
    <t>2016-12-01</t>
  </si>
  <si>
    <t>A00407230</t>
  </si>
  <si>
    <t>Megan</t>
  </si>
  <si>
    <t>Matthews</t>
  </si>
  <si>
    <t>msaffold83@yahoo.com</t>
  </si>
  <si>
    <t>4440 Governor Ln SE</t>
  </si>
  <si>
    <t>A00373143</t>
  </si>
  <si>
    <t>Ava</t>
  </si>
  <si>
    <t>McCluskey</t>
  </si>
  <si>
    <t>mccava16@evergreen.edu</t>
  </si>
  <si>
    <t>9412 Budd Court NE</t>
  </si>
  <si>
    <t>2016-10-04</t>
  </si>
  <si>
    <t>A00397720</t>
  </si>
  <si>
    <t>Milletary</t>
  </si>
  <si>
    <t>miljam06@evergreen.edu</t>
  </si>
  <si>
    <t>301 T St SW Apt B10</t>
  </si>
  <si>
    <t>A00407925</t>
  </si>
  <si>
    <t>Mohn</t>
  </si>
  <si>
    <t>jeremymohn@gmail.com</t>
  </si>
  <si>
    <t>325 Harvard Ave E, Unit 501</t>
  </si>
  <si>
    <t>2017-03-13</t>
  </si>
  <si>
    <t>A00309946</t>
  </si>
  <si>
    <t>Moore</t>
  </si>
  <si>
    <t>mooeri03@evergreen.edu</t>
  </si>
  <si>
    <t>2418 Thurston Ave NE</t>
  </si>
  <si>
    <t>A00153196</t>
  </si>
  <si>
    <t>Eli</t>
  </si>
  <si>
    <t>Mountain</t>
  </si>
  <si>
    <t>moudan29@evergreen.edu</t>
  </si>
  <si>
    <t>4217 Indian Pipe Lp NW APT R310</t>
  </si>
  <si>
    <t>2016-11-17</t>
  </si>
  <si>
    <t>A00396678</t>
  </si>
  <si>
    <t>Anne</t>
  </si>
  <si>
    <t>mulkar22@evergreen.edu</t>
  </si>
  <si>
    <t>3710 Goldcrest Hts NW</t>
  </si>
  <si>
    <t>Melissa</t>
  </si>
  <si>
    <t>Perez</t>
  </si>
  <si>
    <t>A00345877</t>
  </si>
  <si>
    <t>Vincent</t>
  </si>
  <si>
    <t>pervin28@evergreen.edu</t>
  </si>
  <si>
    <t>3200 Capital Mall Dr SW APT G202</t>
  </si>
  <si>
    <t>A00406873</t>
  </si>
  <si>
    <t>Pick</t>
  </si>
  <si>
    <t>picluc14@evergreen.edu</t>
  </si>
  <si>
    <t>522 N 85th St</t>
  </si>
  <si>
    <t>A00269558</t>
  </si>
  <si>
    <t>Pieper</t>
  </si>
  <si>
    <t>piepere@evergreen.edu</t>
  </si>
  <si>
    <t>1303 8th Ave SE</t>
  </si>
  <si>
    <t>98501-1617</t>
  </si>
  <si>
    <t>2016-12-12</t>
  </si>
  <si>
    <t>A00369043</t>
  </si>
  <si>
    <t>Yvonne</t>
  </si>
  <si>
    <t>Pitrof</t>
  </si>
  <si>
    <t>pityvo22@evergreen.edu</t>
  </si>
  <si>
    <t>PO Box 2235</t>
  </si>
  <si>
    <t>Vashon Island</t>
  </si>
  <si>
    <t>A00396680</t>
  </si>
  <si>
    <t>Elise</t>
  </si>
  <si>
    <t>Pocklington</t>
  </si>
  <si>
    <t>pocann08@evergreen.edu</t>
  </si>
  <si>
    <t>1048 Apple Valley Rd SW</t>
  </si>
  <si>
    <t>A00352535</t>
  </si>
  <si>
    <t>Amber</t>
  </si>
  <si>
    <t>Powell</t>
  </si>
  <si>
    <t>powamb15@evergreen.edu</t>
  </si>
  <si>
    <t>10807 Deepwood Dr SW</t>
  </si>
  <si>
    <t>A00396104</t>
  </si>
  <si>
    <t>Ray</t>
  </si>
  <si>
    <t>Roberts</t>
  </si>
  <si>
    <t>roband14@evergreen.edu</t>
  </si>
  <si>
    <t>2997 Crosby Blvd SW Apt 531</t>
  </si>
  <si>
    <t>A00270212</t>
  </si>
  <si>
    <t>Cristina</t>
  </si>
  <si>
    <t>Maria</t>
  </si>
  <si>
    <t>Rodriguez</t>
  </si>
  <si>
    <t>cristina.rodriguez121@gmail.com</t>
  </si>
  <si>
    <t>1925 McCormick St. NE</t>
  </si>
  <si>
    <t>2017-02-14</t>
  </si>
  <si>
    <t>A00343802</t>
  </si>
  <si>
    <t>Gloria</t>
  </si>
  <si>
    <t>Anjelica</t>
  </si>
  <si>
    <t>rodglo27@evergreen.edu</t>
  </si>
  <si>
    <t>TESC BLDG Q RM 108-F</t>
  </si>
  <si>
    <t>A00407237</t>
  </si>
  <si>
    <t>Melody</t>
  </si>
  <si>
    <t>melodyr_128@yahoo.com</t>
  </si>
  <si>
    <t>505 N L Street A</t>
  </si>
  <si>
    <t>A00360621</t>
  </si>
  <si>
    <t>Imari</t>
  </si>
  <si>
    <t>Trina</t>
  </si>
  <si>
    <t>Romeo</t>
  </si>
  <si>
    <t>romima21@evergreen.edu</t>
  </si>
  <si>
    <t>148 SW 332nd PL</t>
  </si>
  <si>
    <t>Federal Way</t>
  </si>
  <si>
    <t>A00396109</t>
  </si>
  <si>
    <t>Joy</t>
  </si>
  <si>
    <t>Romero</t>
  </si>
  <si>
    <t>romama10@evergreen.edu</t>
  </si>
  <si>
    <t>915 Capitol Way S Apt 11</t>
  </si>
  <si>
    <t>A00396551</t>
  </si>
  <si>
    <t>Sara</t>
  </si>
  <si>
    <t>Rosso</t>
  </si>
  <si>
    <t>rossar27@evergreen.edu</t>
  </si>
  <si>
    <t>9021 35th Ave SW Apt 304</t>
  </si>
  <si>
    <t>A00362018</t>
  </si>
  <si>
    <t>Marisa</t>
  </si>
  <si>
    <t>Sanchez-Reed</t>
  </si>
  <si>
    <t>sanmar26@evergreen.edu</t>
  </si>
  <si>
    <t>PO Box 2124</t>
  </si>
  <si>
    <t>A00372732</t>
  </si>
  <si>
    <t>Niklas</t>
  </si>
  <si>
    <t>Schrader</t>
  </si>
  <si>
    <t>schnik11@evergreen.edu</t>
  </si>
  <si>
    <t>3006 Forest Rim Ct S</t>
  </si>
  <si>
    <t>A00396810</t>
  </si>
  <si>
    <t>Shirley</t>
  </si>
  <si>
    <t>Easter</t>
  </si>
  <si>
    <t>Siloi</t>
  </si>
  <si>
    <t>silshi21@evergreen.edu</t>
  </si>
  <si>
    <t>909 North 8th St APT B2</t>
  </si>
  <si>
    <t>A00396552</t>
  </si>
  <si>
    <t>Priya</t>
  </si>
  <si>
    <t>Evelyn</t>
  </si>
  <si>
    <t>Singh</t>
  </si>
  <si>
    <t>sinpri28@evergreen.edu</t>
  </si>
  <si>
    <t>260 Tracy Way</t>
  </si>
  <si>
    <t>A00094240</t>
  </si>
  <si>
    <t>Sippel</t>
  </si>
  <si>
    <t>sipchr09@evergreen.edu</t>
  </si>
  <si>
    <t>1633 Glass Ave NE</t>
  </si>
  <si>
    <t>A00324590</t>
  </si>
  <si>
    <t>Tyrone</t>
  </si>
  <si>
    <t>somtyr23@evergreen.edu</t>
  </si>
  <si>
    <t>105 Derby Ct SE</t>
  </si>
  <si>
    <t>Rainier</t>
  </si>
  <si>
    <t>A00331182</t>
  </si>
  <si>
    <t>Marie Elizabeth</t>
  </si>
  <si>
    <t>Sullivan</t>
  </si>
  <si>
    <t>sullivaj@evergreen.edu</t>
  </si>
  <si>
    <t>515 Foote St SW Apt 2</t>
  </si>
  <si>
    <t>98502-5428</t>
  </si>
  <si>
    <t>2016-10-24</t>
  </si>
  <si>
    <t>A00377538</t>
  </si>
  <si>
    <t>Kiriko</t>
  </si>
  <si>
    <t>Takahashi</t>
  </si>
  <si>
    <t>takkir08@evergreen.edu</t>
  </si>
  <si>
    <t>1517 Capitol Wat S Apt 407</t>
  </si>
  <si>
    <t>A00407727</t>
  </si>
  <si>
    <t>Robin</t>
  </si>
  <si>
    <t>Vazquez</t>
  </si>
  <si>
    <t>robin.c.vazquez@gmail.com</t>
  </si>
  <si>
    <t>5110 27th Ave SE</t>
  </si>
  <si>
    <t>A00396843</t>
  </si>
  <si>
    <t>Lauren</t>
  </si>
  <si>
    <t>Vukonich</t>
  </si>
  <si>
    <t>vuknic27@evergreen.edu</t>
  </si>
  <si>
    <t>1517 Capitol Way S Apt 410</t>
  </si>
  <si>
    <t>A00272784</t>
  </si>
  <si>
    <t>Latasha</t>
  </si>
  <si>
    <t>Denise</t>
  </si>
  <si>
    <t>Ware</t>
  </si>
  <si>
    <t>warlat21@evergreen.edu</t>
  </si>
  <si>
    <t>919 East 52nd Street</t>
  </si>
  <si>
    <t>2017-03-29</t>
  </si>
  <si>
    <t>A00396844</t>
  </si>
  <si>
    <t>Matthew</t>
  </si>
  <si>
    <t>Alan</t>
  </si>
  <si>
    <t>wesmat18@evergreen.edu</t>
  </si>
  <si>
    <t>3645 Wesley Dr NW</t>
  </si>
  <si>
    <t>2017-02-23</t>
  </si>
  <si>
    <t>A00309523</t>
  </si>
  <si>
    <t>Derrick</t>
  </si>
  <si>
    <t>Morrison</t>
  </si>
  <si>
    <t>Williams</t>
  </si>
  <si>
    <t>wilder24@evergreen.edu</t>
  </si>
  <si>
    <t>6218 S Warner St</t>
  </si>
  <si>
    <t>98409-4673</t>
  </si>
  <si>
    <t>2017-03-10</t>
  </si>
  <si>
    <t>A00385877</t>
  </si>
  <si>
    <t>Wolfe</t>
  </si>
  <si>
    <t>woltyl03@evergreen.edu</t>
  </si>
  <si>
    <t>4034 Rock Maple NW Apt 202</t>
  </si>
  <si>
    <t>A00108956</t>
  </si>
  <si>
    <t>Kay</t>
  </si>
  <si>
    <t>Woodall</t>
  </si>
  <si>
    <t>woomel25@evergreen.edu</t>
  </si>
  <si>
    <t>215 10th Ave SE Apt 9</t>
  </si>
  <si>
    <t>2016-12-07</t>
  </si>
  <si>
    <t>A00208239</t>
  </si>
  <si>
    <t>Wukasch</t>
  </si>
  <si>
    <t>wukchr08@evergreen.edu</t>
  </si>
  <si>
    <t>5002 S M St</t>
  </si>
  <si>
    <t>98408-3507</t>
  </si>
  <si>
    <t>A00351957</t>
  </si>
  <si>
    <t>Jason</t>
  </si>
  <si>
    <t>Zimmerman</t>
  </si>
  <si>
    <t>zimjas31@evergreen.edu</t>
  </si>
  <si>
    <t>1584 Dahlia Ln SW APT 42-301</t>
  </si>
  <si>
    <t>A00352847</t>
  </si>
  <si>
    <t>Zuehl-Miller</t>
  </si>
  <si>
    <t>zuejes21@evergreen.edu</t>
  </si>
  <si>
    <t>5023 Siskiyou Loop SE</t>
  </si>
  <si>
    <t>2017-01-04</t>
  </si>
  <si>
    <t>17-18 Financial Aid Analysis -- PNAPP -- WORKING</t>
  </si>
  <si>
    <t>exp</t>
  </si>
  <si>
    <t>Comments</t>
  </si>
  <si>
    <t>AP to grad</t>
  </si>
  <si>
    <t>2017-18 MPA Financial Aid</t>
  </si>
  <si>
    <t xml:space="preserve">2016-17 ENG awarding rules by FA -- per 3/17/17 meeting with Tracy this is the default for 17-18 w/approx. $110K total for all Grad, </t>
  </si>
  <si>
    <t>*not* Walter's #s from his 2017-18 Grad FA spreadsheet (which says ENG will be allocated by formula, total for all grad of approx. $87K)</t>
  </si>
  <si>
    <t>1)</t>
  </si>
  <si>
    <r>
      <t xml:space="preserve">ENG award for grad students reduced this year to </t>
    </r>
    <r>
      <rPr>
        <b/>
        <sz val="12"/>
        <color theme="4" tint="-0.249977111117893"/>
        <rFont val="Arial"/>
        <family val="2"/>
      </rPr>
      <t>$1800 (vs. 2100 in 15-16 and</t>
    </r>
    <r>
      <rPr>
        <b/>
        <sz val="10"/>
        <color theme="4" tint="-0.249977111117893"/>
        <rFont val="Arial"/>
        <family val="2"/>
      </rPr>
      <t xml:space="preserve"> $2700 in 14-15))</t>
    </r>
  </si>
  <si>
    <t>2) Award to graduate students (current and applicants) with EFC = 0</t>
  </si>
  <si>
    <t>who filed FAFSA by March 1 (ontime)</t>
  </si>
  <si>
    <t>Primary email (Evergreen for cont stud; email from MPA FA for new stud)</t>
  </si>
  <si>
    <t>Other email (from MPA FA app for cont students; Evergreen email for new students)</t>
  </si>
  <si>
    <t>email in FAA</t>
  </si>
  <si>
    <t>Official first name</t>
  </si>
  <si>
    <t>First name used</t>
  </si>
  <si>
    <t>Resident code FAA</t>
  </si>
  <si>
    <t>DO NOT CONSIDER and DEFUND</t>
  </si>
  <si>
    <t>Admit or Continuing in 17-18</t>
  </si>
  <si>
    <t>FAFSA rec'd Ontime, Late or None</t>
  </si>
  <si>
    <t>P</t>
  </si>
  <si>
    <t>awarded Evergreen Need Grant (ENG) as of 4/7/17</t>
  </si>
  <si>
    <t>cost of education (COE)</t>
  </si>
  <si>
    <t>Fin Aid offer</t>
  </si>
  <si>
    <t>Info from MPA Financial Aid Anal report in Adminweb</t>
  </si>
  <si>
    <t>Tuition &amp; Fees: F/T@ 8 cr/qtr: res 8202; nonres 18,249 (assume F/T w/no info); P/T@ 6 cr/qtr: res 5953, nonres 13488</t>
  </si>
  <si>
    <t>Family Contribution (from FAO info)</t>
  </si>
  <si>
    <t>MPA Need 1: Tuition MINUS Fam Contribution</t>
  </si>
  <si>
    <t>Assumed ENG for WA res w/ontime FAFSA &amp; = 0 EFC</t>
  </si>
  <si>
    <t>MPA Need for Waivers: Need 1 MINUS awarded or assumed ENG</t>
  </si>
  <si>
    <t xml:space="preserve">New admits: Admit decision as of 4/29 </t>
  </si>
  <si>
    <t>Applied for MPA FA (online app)?</t>
  </si>
  <si>
    <t>Attending F/T or P/T in 15-16? (from MPA FA form spreadsheet) -- if 2 or more qtrs = P, then P</t>
  </si>
  <si>
    <t>Top Students: # of tops from Fac or Adm Com</t>
  </si>
  <si>
    <t>Evergreen staff member? (only elig for non-need based Foundation aid)</t>
  </si>
  <si>
    <t xml:space="preserve">MPA Financial Assistance &amp; Awards                             MPA Financial Assistance &amp; Awards                              MPA Financial Assistance &amp; Awards                     </t>
  </si>
  <si>
    <t>Primary consideration = need, FAFSA required</t>
  </si>
  <si>
    <t>Primary consideration = criteria, need secondary, FAFSA required</t>
  </si>
  <si>
    <r>
      <t xml:space="preserve">Primary consideration = criteria,             </t>
    </r>
    <r>
      <rPr>
        <b/>
        <sz val="10"/>
        <rFont val="Arial"/>
        <family val="2"/>
      </rPr>
      <t>FAFSA *not* required</t>
    </r>
  </si>
  <si>
    <t>All MPA FA form applicants considered, FAFSA required</t>
  </si>
  <si>
    <r>
      <t>Merit Awards: MPA FA form applicants considered,</t>
    </r>
    <r>
      <rPr>
        <b/>
        <sz val="10"/>
        <rFont val="Arial"/>
        <family val="2"/>
      </rPr>
      <t xml:space="preserve">        FAFSA *not* required</t>
    </r>
  </si>
  <si>
    <t>2nd to last</t>
  </si>
  <si>
    <t>TW Pool</t>
  </si>
  <si>
    <t>TG cohort in 16-17/17-18</t>
  </si>
  <si>
    <t>Last - NEED ONLY</t>
  </si>
  <si>
    <t>Graduate Endowed Fellowship = $7,147*.82 (PNAPP share): last year, 6967: 1161x6, 995x7</t>
  </si>
  <si>
    <t>Work Study -- 10,000 -- TBD</t>
  </si>
  <si>
    <t>Work Study Graduate Assistant -- TBD</t>
  </si>
  <si>
    <t>Evergreen Alumni Assn Grad Award = 1@1,000</t>
  </si>
  <si>
    <t>John Walker Scholarship = 1@400</t>
  </si>
  <si>
    <t xml:space="preserve">MPA-Tribal Governance Award = $2,699 </t>
  </si>
  <si>
    <t>Americorps Education Award =  6@1500 + 2@1000 = 11,000</t>
  </si>
  <si>
    <t>Hearst Native American Scholarship: FY1617: remainder of 12,028</t>
  </si>
  <si>
    <t>Sara Ann Bilezikian Sustainability Fship = 1@5500</t>
  </si>
  <si>
    <t xml:space="preserve">Judge Fuller Graduate Fellowship = 1@1,436 </t>
  </si>
  <si>
    <t>Evergreen Foundation Graduate Award = 8,750*.82 (PNAPP share)</t>
  </si>
  <si>
    <t>Tuition Waiver - Resident = $58K-(AmeriCorps-NonRes-Merit) *.82 (PNAPP share)</t>
  </si>
  <si>
    <t>Tuition Waiver - Non-Res = varies bet 3000-5000, dep on rating &amp; need</t>
  </si>
  <si>
    <t>MPA Merit Award: in 15/16 was 2100 Exc Merit, 1545 Merit (or prorated for p/t)</t>
  </si>
  <si>
    <t>MPA Merit Award - Tribal Governance: in 15/16 was 2100 Exc Merit, 1545 Merit (or prorated for p/t)</t>
  </si>
  <si>
    <t>x</t>
  </si>
  <si>
    <t>MPA Awards TOTAL</t>
  </si>
  <si>
    <t>TOTAL Campus Awards (ENG + MPA)</t>
  </si>
  <si>
    <t>New Need: at 0, can pay for tuition &amp; Fees</t>
  </si>
  <si>
    <t>% need: see "1415 Calc" tab for details: New Need/MPA Need 1</t>
  </si>
  <si>
    <t>Waiver Given</t>
  </si>
  <si>
    <t>YES</t>
  </si>
  <si>
    <t>Yes, I am interested in being considered for the MPA Graduate Assistant position</t>
  </si>
  <si>
    <t>As of 4/7/17, Awarded ENG (from FAO info)</t>
  </si>
  <si>
    <t>F16 Fac Ratings</t>
  </si>
  <si>
    <t>W17 Fac Ratings</t>
  </si>
  <si>
    <t>16-17 Avg or F17 Adm Comm (A1=1; A2=2; A2- or neg comments=3))</t>
  </si>
  <si>
    <t>MPA Foundation = X$</t>
  </si>
  <si>
    <t>Comment</t>
  </si>
  <si>
    <t>Hyogo, graduating</t>
  </si>
  <si>
    <t>17-18 MPA Financial Aid Application -- DO NOT CONSIDER</t>
  </si>
  <si>
    <t>EndDate</t>
  </si>
  <si>
    <t> (1) Contact Information</t>
  </si>
  <si>
    <t>(2) Indicate your Cohort from the following drop-down categories</t>
  </si>
  <si>
    <t>(3) Enrollment: How many credits do you plan to enroll in each quarter?  Please check the appropriate answer.</t>
  </si>
  <si>
    <t>(4) Do you plan to enroll in 1st Year Core,  2nd Year Core and/or Capstone in 2017-18?</t>
  </si>
  <si>
    <t>(5) Please check one of the following about FAFSA</t>
  </si>
  <si>
    <t>AMERICORPS EDUCATION AWARD &lt;br /&gt;&lt;br /&gt;Up to one quarter of resident tuition distributed to one or more applicants whose commitment to community service through AmeriCorps is demonstrated in their desire to attend graduate school.&lt;em&gt;&lt;br /&gt;&lt;br /&gt;&lt;/em&gt;No FAFSA is required for this award: financial need is not considered.&lt;br /&gt;&lt;br /&gt;In addition to the required mini-essay below, the following additional materials need to be emailed to Jan Hays, MPA Office Assistant, at haysj@evergreen.edu by Tuesday, April 11, 2017 at 11:59 pm:&lt;br /&gt;&lt;br /&gt;1)  a signed letter of recommendation on letterhead in PDF format emailed to Jan directly by the recommender, preferably from an AmeriCorps supervisor; &lt;br /&gt;2)  a PDF copy of your AmeriCorps Service Letter found at my.americorps.gov verifying that you’ve successfully completed one year of service and have received the full AmeriCorps Education Award.&lt;br /&gt;&lt;br /&gt;&lt;br /&gt;Describe below how you have demonstrated your commitment to community service, and explain how AmeriCorps impacted your desire to attend graduate school in 100 words or less (remember to count your words!):</t>
  </si>
  <si>
    <t>EVERGREEN ALUMNI ASSOCIATION GRADUATE AWARD &lt;br /&gt;&lt;br /&gt;An award of $1,000 will be awarded to one applicant&lt;br /&gt;&lt;br /&gt;Receipt of the FAFSA by Evergreen’s February 1, 2017 priority deadline is required for this award: financial need is considered.&lt;br /&gt;&lt;br /&gt;Describe your commitment to your chosen field of study and reasons for selecting Evergreen for graduate study in 100 words or less (remember to count your words!):</t>
  </si>
  <si>
    <t>GRADUATE ENDOWED FELLOWSHIP&lt;br /&gt;&lt;br /&gt;Approximately $7,100 will be distributed among several applicants.&lt;br /&gt;&lt;br /&gt;Receipt of the FAFSA by Evergreen’s February 1, 2017 priority deadline is required for this award: primary consideration is given to financial need.&lt;br /&gt;&lt;br /&gt;Describe your commitment to your continued intellectual and professional  development in 100 words or less (remember to count your words!):</t>
  </si>
  <si>
    <t>HEARST NATIVE AMERICAN SCHOLARSHIP &lt;br /&gt;&lt;br /&gt;If available, up to $5,000 will be distributed among one or more applicants.&lt;br /&gt;&lt;br /&gt;No FAFSA is required for this award: financial need is not considered.&lt;br /&gt;&lt;br /&gt;First consideration is given to eligible students in Evergreen's Master in Teaching (MiT) program. Then, any leftover funds will be awarded to eligible MPA students. Primary consideration is given to Native American students with a documented commitment to a Native American community and the education of Native American youth, and secondary consideration given to Native American students with a documented commitment to a Native American community.&lt;br /&gt;&lt;br /&gt;Students must have an American Indian, Alaska Native or other tribal affiliation as defined below to apply:&lt;br /&gt;&lt;br /&gt;1) There are more than 500 federally recognized and non-recognized tribes residing in the continental U.S. This category refers to the following groups: American Indian, Alaska Native, or Native Hawaiian.&lt;br /&gt;2)  A person having origins in any of the original peoples of North and South America (including Central America) and who maintains tribal affiliation or community attachment. &lt;br /&gt;&lt;br /&gt;&lt;br /&gt;First, state your *TRIBAL AFFILIATION* (first line). Then, describe your commitment to the education of Native American youth as well as your commitment to a Native American community in 100 words or less (remember to count your words!):</t>
  </si>
  <si>
    <t>JOHN WALKER SCHOLARSHIP &lt;br /&gt;&lt;br /&gt;One award of $400 will be given to a female applicant, with preference given to &lt;br /&gt;women of color and/or over thirty.&lt;br /&gt;&lt;br /&gt;Receipt of the FAFSA by Evergreen’s February 1, 2017 priority deadline is required for this award: financial need is considered.&lt;br /&gt;&lt;br /&gt; First, answer the questions below, then describe how you have demonstrated your commitment to continued intellectual and professional development in 100 words or less (remember to count your words!):&lt;br /&gt;&lt;br /&gt;</t>
  </si>
  <si>
    <t>JUDGE CAROL FULLER GRADUATE FELLOWSHIP &lt;br /&gt;&lt;br /&gt;Approximately $1,400 will be awarded to one applicant &lt;br /&gt;&lt;br /&gt;No FAFSA is required for this award: financial need is not considered.&lt;br /&gt;&lt;br /&gt;Describe how your previous volunteer or work experience; past, current or proposed course of study; and/or career goals in education, public policy, health, welfare, or the environment have benefited or intend to benefit young children living in or near poverty conditions in 100 words or less (remember to count your words!) Explain clearly since the selection committee may not consist of specialists in your field.</t>
  </si>
  <si>
    <t>MPA FOUNDATION SCHOLARSHIP&lt;br /&gt;&lt;br /&gt;Approximately $3,100 will be distributed among one or more applicants.&lt;br /&gt;&lt;br /&gt;Receipt of the FAFSA by Evergreen’s February 1, 2017 priority deadline is required for this award: primary consideration is given to financial need.&lt;br /&gt;&lt;br /&gt;In an essay of *250* words or less, describe your future goals and paid and/or unpaid work experience in one or more of the following fields: public &amp; nonprofit administration, public policy and/or tribal governance (remember to count your words!):</t>
  </si>
  <si>
    <t>MPA TRIBAL GOVERNANCE AWARD&lt;br /&gt;&lt;br /&gt;Approximately $2,700 will be distributed among one or more applicants in the Tribal Governance concentration.&lt;br /&gt;&lt;br /&gt;Receipt of the FAFSA by Evergreen’s February 1, 2017 priority deadline is required for this award: financial need is considered.&lt;br /&gt;&lt;br /&gt;Describe how you will use your education to benefit tribal or indigenous communities in 100 words or less (remember to count your words!):</t>
  </si>
  <si>
    <t>WORK STUDY--GRADUATE ASSISTANT AWARD&lt;br /&gt;&lt;br /&gt;One or more positions at approximately $12 per hour will be awarded depending on availability of Work Study funds.&lt;br /&gt;&lt;br /&gt;Receipt of the FAFSA is required for this award: financial need is considered.&lt;br /&gt;&lt;br /&gt;Graduate Assistant(s) will work with the MPA Program on a part time basis and will be assigned duties which may include the following: programmatic research, faculty and administrative support, student writing assistance and other duties as designated by the MPA Program. A demonstrated academic excellence in public administration coursework and the ability to perform high quality research is sought. Students wishing to apply for this position will take part in a separate selection process. Work Study funds come from the U.S. Department of Education, the State of Washington or The Evergreen State College.&lt;br /&gt;&lt;br /&gt;Are you interested in being considered for the Graduate Assistantship? (You will be contacted to participate in a separate selection process.)&lt;br /&gt;&lt;br /&gt;</t>
  </si>
  <si>
    <t>_x0000_</t>
  </si>
  <si>
    <t>First Name</t>
  </si>
  <si>
    <t>Middle Name</t>
  </si>
  <si>
    <t>Last Name</t>
  </si>
  <si>
    <t>Evergreen ID (if you have one)</t>
  </si>
  <si>
    <t>Address</t>
  </si>
  <si>
    <t>City</t>
  </si>
  <si>
    <t>State</t>
  </si>
  <si>
    <t>Zip</t>
  </si>
  <si>
    <t>Email</t>
  </si>
  <si>
    <t>Daytime Phone</t>
  </si>
  <si>
    <t>Response</t>
  </si>
  <si>
    <t>Fall 2017 - Full Time (8 or more credits)</t>
  </si>
  <si>
    <t>Fall 2017 - Part Time (4-7 credits)</t>
  </si>
  <si>
    <t>Fall 2017 - Part Time (1-3 credits)</t>
  </si>
  <si>
    <t>Fall 2017 - Not Attending</t>
  </si>
  <si>
    <t>Winter 2018 - Full Time (8 or more credits)</t>
  </si>
  <si>
    <t>Winter 2018 - Part Time (4-7 credits)</t>
  </si>
  <si>
    <t>Winter 2018 - Part Time (1-3 credits)</t>
  </si>
  <si>
    <t>Winter 2018 - Not Attending</t>
  </si>
  <si>
    <t>Spring 2018 - Full Time (8 or more credits)</t>
  </si>
  <si>
    <t>Spring 2018 - Part Time (4-7 credits)</t>
  </si>
  <si>
    <t>Spring 2018 - Part Time (1-3 credits)</t>
  </si>
  <si>
    <t>Spring 2018 - Not Attending</t>
  </si>
  <si>
    <t>Fall 2017</t>
  </si>
  <si>
    <t>Winter 2018</t>
  </si>
  <si>
    <t>Spring 2018</t>
  </si>
  <si>
    <t>Open-Ended Response</t>
  </si>
  <si>
    <t>Do you identify as a woman of color?</t>
  </si>
  <si>
    <t>Are you age 30 or over?</t>
  </si>
  <si>
    <t>(Paragraph here, 100 words or less)</t>
  </si>
  <si>
    <t>Full Time (8 or more credits)</t>
  </si>
  <si>
    <t>Yes</t>
  </si>
  <si>
    <t>I submitted my 2017-18  FAFSA by January 15</t>
  </si>
  <si>
    <t>No</t>
  </si>
  <si>
    <t>No, I am NOT interested in being considered for the MPA Graduate Assistant position</t>
  </si>
  <si>
    <t>Not admitted</t>
  </si>
  <si>
    <t>Ivy</t>
  </si>
  <si>
    <t>Annalise Turnbow</t>
  </si>
  <si>
    <t>Ayers</t>
  </si>
  <si>
    <t>A00156985</t>
  </si>
  <si>
    <t>301 Milroy St</t>
  </si>
  <si>
    <t>ivysewnsew@gmail.com</t>
  </si>
  <si>
    <t>PNAPP Cohort (Includes Public &amp; Nonprofit and Public Policy Concentrations)-- New 2017 Admit</t>
  </si>
  <si>
    <t>F</t>
  </si>
  <si>
    <t>I submitted my 2017-18 FAFSA after January 15</t>
  </si>
  <si>
    <t>Landon</t>
  </si>
  <si>
    <t>C.</t>
  </si>
  <si>
    <t>Baldwin</t>
  </si>
  <si>
    <t>5135 Hinman Dr.</t>
  </si>
  <si>
    <t>Cashmere</t>
  </si>
  <si>
    <t>landonb12@frontier.com</t>
  </si>
  <si>
    <t>509/670-5848</t>
  </si>
  <si>
    <t xml:space="preserve">My solid commitment to public service and social change in a professional bureaucratic environment is evident by my employment and educational experiences. This quarter I served as the legislative intern for the Washington Office of the Secretary of State. Ambition led to an invitation to continue at the Capitol to finish the session while allowing me to complete my degree in Political Science/Philosophy/Economics through WWU. Seeking all opportunities to stay connected to the political arena and Olympia, I have applied for the Governor’s Leadership Academy this summer; a key transition into graduate school in Evergreen’s Master of Public Administration program. </t>
  </si>
  <si>
    <t>My desire to serve in government lead me to participate in the Senate Page Program for Lt. Governor Brad Owen.  Motivated by this experience, I pursued a degree from WWU in Political Science/Economics/Philosophy, graduating June 2017.  This quarter, I was selected as the legislative intern for the Washington Office of the Secretary of the State. Working with Kim Wyman and her staff teaches me the outstanding benefits of proper administration. As an intern, I track and chart legislation, inform legislators about our bill package, perform reception, and reply or refer constituents to departments throughout the state.     During breaks from college, I work in the mortgage servicing department at Cashmere Valley Bank.  This experience develops my personal and professional skills in an office environment.  However, my desire and personal goal is to serve in government and build on the tremendous public policy experience I gain at the Secretary of State’s office.  Seeking opportunities to stay connected to the political arena and Olympia, I have applied for the Governor’s Leadership Academy this summer; a key transition into Evergreen State’s Master of Public Administration program this fall.   I plan to continue working with the legislature and someday serve as a public leader. I am motivated to get our communities active and ensure every citizen has the right to voice their opinion and are properly represented by their local, state, and federal governments.  My solid commitment to public service and social change in a professional, bureaucratic environment is evident by my work and educational experiences.</t>
  </si>
  <si>
    <t>Thea</t>
  </si>
  <si>
    <t>Beasley</t>
  </si>
  <si>
    <t>7608 E Montana Street</t>
  </si>
  <si>
    <t>Port Orchard</t>
  </si>
  <si>
    <t>Washington</t>
  </si>
  <si>
    <t>theastewart22@gmail.com</t>
  </si>
  <si>
    <t>Abbe</t>
  </si>
  <si>
    <t>Brekke</t>
  </si>
  <si>
    <t>A00105041</t>
  </si>
  <si>
    <t>6824 19th St W. #354</t>
  </si>
  <si>
    <t>University Place</t>
  </si>
  <si>
    <t>gurly1216@yahoo.com</t>
  </si>
  <si>
    <t xml:space="preserve">I volunteered in my community by cleaning up the streets, planting flowers, and painting all types of poles to better the look of our town. I assisted in a nursing home helping the elderly with activities and meals. I was a mentor and tutor in the middle and high school for a year in my service with Americorps. Joining made me more compassionate, open-minded, and determined to impact the lives of others and complete my service and start a new beginning to my education. </t>
  </si>
  <si>
    <t>I have chosen Evergreen for my graduate study to not only keep the legacy going on in my family, but also I want to pursue my Masters in Public Administration so I can become part of the solutions in areas I am most passionate about. I want to enhance my understanding of how our government works and become proficient in writing policies that help build and sustain our communities. Now more than ever it is important to become involved in causes that support our most vulnerable populations. I value equity, integrity, and compassion for all people.</t>
  </si>
  <si>
    <t>I am committed to continuing my education at Evergreen because of my experience getting my bachelors degree. I have learned beyond my expectations and were taught by the best, most compassionate, and supportive professors. I feel privileged getting chosen to be the recipient of many scholarships to be able to continue my education. I am eager and have the drive to achieve my Masters degree and feel confident that my career is leading in the right direction because of the way Evergreen teaches. My mother is a MPA graduate and I want to continue the legacy in my family.</t>
  </si>
  <si>
    <t>I have volunteered in numerous settings such as: feeding the homeless and proving meals for children who live in poverty. I have assisted doctors with physicals for children who did not have insurance so they could be eligible to play academic sports. I have helped in my church during holidays with gifts and meal baskets for children in need. I currently volunteer at my church helping youth with life struggles and provide support. I served in Americorps and was a mentor and tutor for children of all ages.</t>
  </si>
  <si>
    <t>My goal is to one day work or run a non-profit housing agency for the youth or young adult (16-24) who come from being chronically homeless. Providing social services along with housing such as: mental and behavioral health, education, substance abuse, health, and job training. My goal is to combine the two so an individual will be able to sustain housing and have the support and a treatment plan so they break the cycle of being chronically homeless. Ultimately to have secure and stability in one's life. I would be interested in changing policies in the juvenile justice system so children get treatment and behavioral health counseling and get to the solution of their issues making them able to function and make wiser choices and not re-offend and end up back in the system. Providing the education and resources they need to sustain housing, school, and stay out of trouble. I want to keep volunteering helping the homeless and children who are in need of food, shelter, and clothing. I want to support the children with mental health issues and assist with getting children the help they need to become a good citizen and can function on a day to day basis.</t>
  </si>
  <si>
    <t xml:space="preserve">Gale </t>
  </si>
  <si>
    <t>Mitchell</t>
  </si>
  <si>
    <t>A00353961</t>
  </si>
  <si>
    <t>5323 77th Ct SW</t>
  </si>
  <si>
    <t>mitgal02@evergreen.edu</t>
  </si>
  <si>
    <t>Without doubt times of uncertainty are upon our nation, and our world. Pressing issues such as social justice, economic, education, and global climate change continue to face adverse challenges. For example, the lack of funding for all of the above. Particularly in the case of climate change, and global warming. My mission is to collaborate with non-profit organizations, gain employment that would enable me to assist in implementation of legislative policy promoting regulation changes in environmental clean up sites. The earth cannot sustain life at the rate we are depleting environmental resources.</t>
  </si>
  <si>
    <t>Shortman</t>
  </si>
  <si>
    <t>4045 49th ave sw 77</t>
  </si>
  <si>
    <t>Skipper4u75@aol.com</t>
  </si>
  <si>
    <t>I will be using my MPA to help our communities. I plan on starting a Pets and Prisoners program. In this program prisoners who wish to participate will train animal shelter pets. Certain pets that excel would receive further training to become service animals for low income people with disabilities. The rest will be more socialized and be more adoptable therefore reducing euthanasia in the shelters. In this process, the prisoners need less mental health care, learn to give back to the community, and also have a trade the can use when they are released.</t>
  </si>
  <si>
    <t>I have been working with a non-profit called J&amp;J Solutions Foundation and, more recently with the Gateways program. With these programs, I have been able to mentor several low-income youth and families! I have been able to tutor kids and give them positive avenues to focus on such as free sports and after-school activities including tutoring. During this process their self-esteem improves and the kids are more likely to explore college and give back to their communities.</t>
  </si>
  <si>
    <t>I will be using my MPA to help our communities. I plan on starting a non-profit Pets and Prisoners program. In this program prisoners who wish to participate will train animal shelter pets. Certain pets that excel would receive further training to become service animals for low income people with disabilities. The rest will be more socialized and be more adoptable therefore reducing euthanasia in the shelters. In this process, the prisoners need less mental health care, gain self-esteem and, learn to give back to the community, and also have a trade the can use when they are released.</t>
  </si>
  <si>
    <t>TG</t>
  </si>
  <si>
    <t>Violet</t>
  </si>
  <si>
    <t>DNCL</t>
  </si>
  <si>
    <t>ST</t>
  </si>
  <si>
    <t>Christine</t>
  </si>
  <si>
    <t>Lawrence</t>
  </si>
  <si>
    <t>christinelundlaw@gmail.com</t>
  </si>
  <si>
    <t>Attending F/T or P/T in 17-18? (from MPA FA form spreadsheet) -- if 2 or more qtrs = P, then P</t>
  </si>
  <si>
    <t>2016-17 Core Fac/Adm Comm Ratings</t>
  </si>
  <si>
    <t>In Core/Cap in 17-18? (from MPA FA form)</t>
  </si>
  <si>
    <t>NNY</t>
  </si>
  <si>
    <t>YYN</t>
  </si>
  <si>
    <t>FFP</t>
  </si>
  <si>
    <t>F16 Fac or Adm Comm #1 Rating</t>
  </si>
  <si>
    <t>W17 Fac or Adm Comm #2 Rating</t>
  </si>
  <si>
    <t>Did not submit ontime MPA FA form</t>
  </si>
  <si>
    <t>= late MPA FA, inform but do not consider</t>
  </si>
  <si>
    <t>= no FAFSA, DNC for need basd awards</t>
  </si>
  <si>
    <t>= late FAFSA, DNC for need based awards</t>
  </si>
  <si>
    <t>= received a 4 rating from fac, DNC</t>
  </si>
  <si>
    <t>= Evergreen staff, DNC</t>
  </si>
  <si>
    <t>= attending very part time or not in Core or AP to graduate, DNC</t>
  </si>
  <si>
    <t xml:space="preserve">Judge Fuller Graduate Fellowship = 1@1,438 </t>
  </si>
  <si>
    <t>Evergreen Foundation Graduate Award: PNAPP share = $6,422 (8,750*73.4%)</t>
  </si>
  <si>
    <t>Tuition Waiver Pool (TWP): PNAPP share (per Walter) = $54,705; subtract any Americorps</t>
  </si>
  <si>
    <t xml:space="preserve">Tuition Waiver - Resident = $54,705 -(AmeriCorps-NonRes-Merit) </t>
  </si>
  <si>
    <t>done</t>
  </si>
  <si>
    <t>TG cohort in 17/18</t>
  </si>
  <si>
    <t>MPA Foundation = $3,143; 3@786 = $2358 (PNAPP students) + 1@785 (TG, not in this spreadsheet)</t>
  </si>
  <si>
    <t>TG award in June</t>
  </si>
  <si>
    <t>n/a</t>
  </si>
  <si>
    <t>Work Study Grad Asst-- 10,000 -- TBD</t>
  </si>
  <si>
    <t>TBD Su17</t>
  </si>
  <si>
    <t>Tuition</t>
  </si>
  <si>
    <t>Fees</t>
  </si>
  <si>
    <t>Books &amp; Supplies</t>
  </si>
  <si>
    <t>Loan Fees</t>
  </si>
  <si>
    <t>Basic Costs per Year</t>
  </si>
  <si>
    <t>TOTAL</t>
  </si>
  <si>
    <t>General Philosophy: prefer higher quality, require *ontime* FAFSA for need based awards</t>
  </si>
  <si>
    <t>Graduate Endowed Fellowship: $6,488 = PNAPP share $5,217 (7,107*73.4%) + $1,271 (rollover from 16-17)</t>
  </si>
  <si>
    <t>2016-17 MPA Financial Aid</t>
  </si>
  <si>
    <t>General Philosophy: prefer higher quality, require *ontime* FAFSA for non-Merit awards</t>
  </si>
  <si>
    <t>ENG awarding rules by FA:</t>
  </si>
  <si>
    <t>Award Amounts</t>
  </si>
  <si>
    <t>Americorps award = up to 1 quarter P/T tuition &amp; fees</t>
  </si>
  <si>
    <t>1st tier (6)</t>
  </si>
  <si>
    <t>Lots of apps (8) this year.</t>
  </si>
  <si>
    <t>P/T 6 credits tuition and fees for 1 qtr = 1984 (did 1800 in 14-15, 1900 in 15-16)</t>
  </si>
  <si>
    <t>2nd tier (2)</t>
  </si>
  <si>
    <t>Merit awards -- no ontime FAFSA needed:</t>
  </si>
  <si>
    <t xml:space="preserve">-Super merit awards for students and admits </t>
  </si>
  <si>
    <t>F/T 8 credits tuition and fees for 1 qtr = 2703 (did 2491 in 14-15, 2100 in 15-16 due to high # of awardees (7))</t>
  </si>
  <si>
    <t xml:space="preserve">who got 2 tops from 2 diff faculty </t>
  </si>
  <si>
    <t>-Admits with 2 A1s w/ 1 top</t>
  </si>
  <si>
    <t>(in 15-16 was at 1545)</t>
  </si>
  <si>
    <t>and students with 1s from 2 diff faculty + 1 top</t>
  </si>
  <si>
    <t>-Admits with 2 A1s and students with 1s from 2 diff faculty,</t>
  </si>
  <si>
    <t>regardless of need</t>
  </si>
  <si>
    <t>-Students at 1.5 with a top from 1 faculty, regardless of need</t>
  </si>
  <si>
    <t>TWP awarding -- must have ontime FAFSA</t>
  </si>
  <si>
    <t>-Nonres with ontime FAFSA</t>
  </si>
  <si>
    <t>GEF awarding -- must have ontime FAFSA</t>
  </si>
  <si>
    <t>2.5s and above with ontime FAFSA, reduce to 75-80%</t>
  </si>
  <si>
    <t>variable awards</t>
  </si>
  <si>
    <t>Subtract from pool:</t>
  </si>
  <si>
    <t>Staff</t>
  </si>
  <si>
    <t>Not taking Core</t>
  </si>
  <si>
    <t>Below 2.5 ratings for merit avg or 3 or below in W15</t>
  </si>
  <si>
    <t>Not yet admitted</t>
  </si>
  <si>
    <t>who filed FAFSA by February 1 (ontime)</t>
  </si>
  <si>
    <t>MES/MPA*</t>
  </si>
  <si>
    <t>Resident Graduate</t>
  </si>
  <si>
    <t>Olympia ON/OFF Campus</t>
  </si>
  <si>
    <t>Enrollment</t>
  </si>
  <si>
    <t>3 qtrs</t>
  </si>
  <si>
    <t>2 qtrs</t>
  </si>
  <si>
    <t>1 qtrs</t>
  </si>
  <si>
    <t>Tuition/Fees</t>
  </si>
  <si>
    <t>Books/Supplies</t>
  </si>
  <si>
    <t>Room/Board</t>
  </si>
  <si>
    <t>Transportation</t>
  </si>
  <si>
    <t>Mandatory Fees</t>
  </si>
  <si>
    <t>Loan Fees****</t>
  </si>
  <si>
    <t>Miscellaneous</t>
  </si>
  <si>
    <t>Living subtotal</t>
  </si>
  <si>
    <t>Total COA</t>
  </si>
  <si>
    <t>Tuition Increase from 16-17 5% UG Non-Resident, 5% Resident Graduate, 5% Non-Resident Graduate (3% increase in S&amp;A fees)</t>
  </si>
  <si>
    <t>2017-15 Academic Year COA Est (from Tracy in FA)</t>
  </si>
  <si>
    <t>Non-Res Graduate</t>
  </si>
  <si>
    <t>Olympia On/Off Campus</t>
  </si>
  <si>
    <t>*Based on a 8 credit MES or MPA Olympia campus enrollment @ $774.40/credit</t>
  </si>
  <si>
    <t>*Based on a 8 credit MES or MPA Olympia campus enrollment @ $334.80/credit</t>
  </si>
  <si>
    <t>-Benchmark is amount to pay for Core/6 credits for 1 qtr</t>
  </si>
  <si>
    <t>3 or below avg for merit ratings, or any quarter below 3</t>
  </si>
  <si>
    <t>Tuition &amp; Fees</t>
  </si>
  <si>
    <t>Lots of apps (9) this year.</t>
  </si>
  <si>
    <t>1st tier (7)</t>
  </si>
  <si>
    <t>Americorps Education Award =  17-18: @1500 + 2@1000 = 11,000</t>
  </si>
  <si>
    <t>Sum</t>
  </si>
  <si>
    <t>Sum to</t>
  </si>
  <si>
    <t>TWP sum</t>
  </si>
  <si>
    <t>TWP sum to</t>
  </si>
  <si>
    <t>Remainder: award later</t>
  </si>
  <si>
    <t>F/T 8 credits tuition and fees for 1 qtr = benchmark</t>
  </si>
  <si>
    <t>Res, 8 cr, 3 qtrs</t>
  </si>
  <si>
    <t>Nonres, 8cr, 3 qtrs</t>
  </si>
  <si>
    <t>Res, 6 cr, 3 qtrs</t>
  </si>
  <si>
    <t>Nonres, 6 cr, 3 qtrs</t>
  </si>
  <si>
    <t>Res, 8 cr, 1 qtr</t>
  </si>
  <si>
    <t>Nonres, 8cr, 1 qtr</t>
  </si>
  <si>
    <t>Res, 6 cr, 1 qtr</t>
  </si>
  <si>
    <t>Nonres, 6 cr, 1 qtr</t>
  </si>
  <si>
    <t>-Students with 1.5 or 2 merit avg who received a top from 1 faculty</t>
  </si>
  <si>
    <t>Tuition Waiver - Non-Res = 4715</t>
  </si>
  <si>
    <t>Tuition &amp; Fees: F/T@ 8 cr/qtr: res 8574; nonres 19,125 (assume F/T w/no info); P/T@ 6 cr/qtr: res 6232, nonres 14145</t>
  </si>
  <si>
    <t>= nonresident</t>
  </si>
  <si>
    <t>A08007987</t>
  </si>
  <si>
    <t>PD</t>
  </si>
  <si>
    <t>EL</t>
  </si>
  <si>
    <t>WV</t>
  </si>
  <si>
    <t>Multiplier for &lt; f/t enrollment or &lt; 100% Core/Cap enrollment</t>
  </si>
  <si>
    <t>% need: New Need/Tuition&amp;Fees</t>
  </si>
  <si>
    <t>New Need: at 0, can pay for tuition &amp; Fees: MPA Need 1-Total Campus Awards</t>
  </si>
  <si>
    <t>Date Emailed MPA FA Award info</t>
  </si>
  <si>
    <t xml:space="preserve">Nonresident waiver  </t>
  </si>
  <si>
    <t xml:space="preserve">FY1617: TWP remainder: </t>
  </si>
  <si>
    <t>TWP Pool</t>
  </si>
  <si>
    <t>FY1718 EFGA remainder:</t>
  </si>
  <si>
    <t>DO</t>
  </si>
  <si>
    <t>-down to 60% need or below</t>
  </si>
  <si>
    <t xml:space="preserve">As of 4/30: Remainder Total = </t>
  </si>
  <si>
    <t>Cris</t>
  </si>
  <si>
    <t>Josh</t>
  </si>
  <si>
    <t>Kimmy</t>
  </si>
  <si>
    <t>AHMED_HASSAN_EGY@YAHOO.COM</t>
  </si>
  <si>
    <t>theabyrd@gmail.com</t>
  </si>
  <si>
    <t>HeatherCan@outlook.com</t>
  </si>
  <si>
    <t>alexandra.holden31@gmail.com</t>
  </si>
  <si>
    <t>rachelhomchick@gmail.com</t>
  </si>
  <si>
    <t>yendhuynh@gmail.com</t>
  </si>
  <si>
    <t>kimmy.youngs@gmail.com</t>
  </si>
  <si>
    <t>brijolusby@gmail.com</t>
  </si>
  <si>
    <t>Jeremymohn@gmail.com</t>
  </si>
  <si>
    <t>lucylpick@gmail.com</t>
  </si>
  <si>
    <t>gr.windclan@gmail.com</t>
  </si>
  <si>
    <t>justiceromeo65@gmail.com</t>
  </si>
  <si>
    <t>latashaware482@gmail.com</t>
  </si>
  <si>
    <t>jazmyne.kozak@gmail.com</t>
  </si>
  <si>
    <t>USE THIS</t>
  </si>
  <si>
    <t>DNC: &lt;3 fac rating</t>
  </si>
  <si>
    <t>DNC: AP to graduate</t>
  </si>
  <si>
    <t>DNC: not taking Core</t>
  </si>
  <si>
    <t>DNC: late MPA FA app</t>
  </si>
  <si>
    <t>DNC: Evergreen staff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</si>
</sst>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mm/dd/yyyy"/>
    <numFmt numFmtId="165" formatCode="&quot;$&quot;#,##0"/>
    <numFmt numFmtId="166" formatCode="m/d/yy;@"/>
  </numFmts>
  <fonts count="36" x14ac:knownFonts="1">
    <font>
      <sz val="1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b/>
      <sz val="10"/>
      <color theme="4" tint="-0.249977111117893"/>
      <name val="Arial"/>
      <family val="2"/>
    </font>
    <font>
      <b/>
      <sz val="12"/>
      <color theme="4" tint="-0.249977111117893"/>
      <name val="Arial"/>
      <family val="2"/>
    </font>
    <font>
      <i/>
      <sz val="10"/>
      <name val="Arial"/>
      <family val="2"/>
    </font>
    <font>
      <sz val="10"/>
      <color rgb="FFFFFF00"/>
      <name val="Arial"/>
      <family val="2"/>
    </font>
    <font>
      <b/>
      <i/>
      <sz val="10"/>
      <name val="Arial"/>
      <family val="2"/>
    </font>
    <font>
      <b/>
      <sz val="10"/>
      <color rgb="FFFFFF00"/>
      <name val="Arial"/>
      <family val="2"/>
    </font>
    <font>
      <sz val="10"/>
      <name val="Microsoft Sans Serif"/>
      <family val="2"/>
    </font>
    <font>
      <sz val="10"/>
      <name val="Segoe UI"/>
      <family val="2"/>
    </font>
    <font>
      <b/>
      <sz val="10"/>
      <color theme="1"/>
      <name val="Arial"/>
      <family val="2"/>
    </font>
    <font>
      <b/>
      <sz val="11"/>
      <name val="Arial"/>
      <family val="2"/>
    </font>
    <font>
      <b/>
      <i/>
      <sz val="9"/>
      <color rgb="FF009900"/>
      <name val="Arial"/>
      <family val="2"/>
    </font>
    <font>
      <b/>
      <i/>
      <sz val="10"/>
      <color rgb="FFFF0000"/>
      <name val="Arial"/>
      <family val="2"/>
    </font>
    <font>
      <i/>
      <sz val="10"/>
      <color rgb="FFFFFF00"/>
      <name val="Arial"/>
      <family val="2"/>
    </font>
    <font>
      <b/>
      <sz val="12"/>
      <name val="Arial"/>
      <family val="2"/>
    </font>
    <font>
      <b/>
      <sz val="14"/>
      <name val="Arial"/>
      <family val="2"/>
    </font>
    <font>
      <b/>
      <sz val="16"/>
      <name val="Arial"/>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5" tint="0.59999389629810485"/>
        <bgColor indexed="64"/>
      </patternFill>
    </fill>
    <fill>
      <patternFill patternType="solid">
        <fgColor rgb="FFCC99FF"/>
        <bgColor indexed="64"/>
      </patternFill>
    </fill>
    <fill>
      <patternFill patternType="solid">
        <fgColor theme="3" tint="0.39997558519241921"/>
        <bgColor indexed="64"/>
      </patternFill>
    </fill>
    <fill>
      <patternFill patternType="solid">
        <fgColor rgb="FFFF66FF"/>
        <bgColor indexed="64"/>
      </patternFill>
    </fill>
    <fill>
      <patternFill patternType="solid">
        <fgColor rgb="FFFFFF00"/>
        <bgColor indexed="64"/>
      </patternFill>
    </fill>
    <fill>
      <patternFill patternType="solid">
        <fgColor rgb="FFFFDDFF"/>
        <bgColor indexed="64"/>
      </patternFill>
    </fill>
    <fill>
      <patternFill patternType="solid">
        <fgColor rgb="FFCCFFFF"/>
        <bgColor indexed="64"/>
      </patternFill>
    </fill>
    <fill>
      <patternFill patternType="solid">
        <fgColor rgb="FF66FF99"/>
        <bgColor indexed="64"/>
      </patternFill>
    </fill>
    <fill>
      <patternFill patternType="solid">
        <fgColor rgb="FF99FF99"/>
        <bgColor indexed="64"/>
      </patternFill>
    </fill>
    <fill>
      <patternFill patternType="solid">
        <fgColor indexed="50"/>
        <bgColor indexed="64"/>
      </patternFill>
    </fill>
    <fill>
      <patternFill patternType="solid">
        <fgColor rgb="FF9999FF"/>
        <bgColor indexed="64"/>
      </patternFill>
    </fill>
    <fill>
      <patternFill patternType="solid">
        <fgColor rgb="FFFFFF99"/>
        <bgColor indexed="64"/>
      </patternFill>
    </fill>
    <fill>
      <patternFill patternType="solid">
        <fgColor indexed="42"/>
        <bgColor indexed="64"/>
      </patternFill>
    </fill>
    <fill>
      <patternFill patternType="solid">
        <fgColor theme="7" tint="0.59999389629810485"/>
        <bgColor indexed="64"/>
      </patternFill>
    </fill>
    <fill>
      <patternFill patternType="solid">
        <fgColor rgb="FFFFE781"/>
        <bgColor indexed="64"/>
      </patternFill>
    </fill>
    <fill>
      <patternFill patternType="solid">
        <fgColor rgb="FF00B0F0"/>
        <bgColor indexed="64"/>
      </patternFill>
    </fill>
    <fill>
      <patternFill patternType="solid">
        <fgColor theme="5" tint="-0.249977111117893"/>
        <bgColor indexed="64"/>
      </patternFill>
    </fill>
    <fill>
      <patternFill patternType="solid">
        <fgColor indexed="51"/>
        <bgColor indexed="64"/>
      </patternFill>
    </fill>
    <fill>
      <patternFill patternType="solid">
        <fgColor indexed="11"/>
        <bgColor indexed="64"/>
      </patternFill>
    </fill>
    <fill>
      <patternFill patternType="solid">
        <fgColor theme="6" tint="-0.249977111117893"/>
        <bgColor indexed="64"/>
      </patternFill>
    </fill>
    <fill>
      <patternFill patternType="solid">
        <fgColor indexed="15"/>
        <bgColor indexed="64"/>
      </patternFill>
    </fill>
    <fill>
      <patternFill patternType="solid">
        <fgColor indexed="49"/>
        <bgColor indexed="64"/>
      </patternFill>
    </fill>
    <fill>
      <patternFill patternType="solid">
        <fgColor indexed="46"/>
        <bgColor indexed="64"/>
      </patternFill>
    </fill>
    <fill>
      <patternFill patternType="solid">
        <fgColor rgb="FF00FFFF"/>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4F96"/>
        <bgColor indexed="64"/>
      </patternFill>
    </fill>
    <fill>
      <patternFill patternType="solid">
        <fgColor rgb="FFFF6600"/>
        <bgColor indexed="64"/>
      </patternFill>
    </fill>
    <fill>
      <patternFill patternType="solid">
        <fgColor theme="7" tint="-0.249977111117893"/>
        <bgColor indexed="64"/>
      </patternFill>
    </fill>
    <fill>
      <patternFill patternType="solid">
        <fgColor rgb="FF0070C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rgb="FF993366"/>
        <bgColor indexed="64"/>
      </patternFill>
    </fill>
    <fill>
      <patternFill patternType="solid">
        <fgColor theme="6" tint="-0.499984740745262"/>
        <bgColor indexed="64"/>
      </patternFill>
    </fill>
    <fill>
      <patternFill patternType="solid">
        <fgColor rgb="FF00B050"/>
        <bgColor indexed="64"/>
      </patternFill>
    </fill>
    <fill>
      <patternFill patternType="solid">
        <fgColor rgb="FFFFC000"/>
        <bgColor indexed="64"/>
      </patternFill>
    </fill>
    <fill>
      <patternFill patternType="solid">
        <fgColor rgb="FFFFCCFF"/>
        <bgColor indexed="64"/>
      </patternFill>
    </fill>
    <fill>
      <patternFill patternType="solid">
        <fgColor theme="8" tint="0.59999389629810485"/>
        <bgColor indexed="64"/>
      </patternFill>
    </fill>
    <fill>
      <patternFill patternType="solid">
        <fgColor rgb="FF92D05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9" fillId="0" borderId="0" applyFont="0" applyFill="0" applyBorder="0" applyAlignment="0" applyProtection="0"/>
    <xf numFmtId="0" fontId="19" fillId="0" borderId="0"/>
  </cellStyleXfs>
  <cellXfs count="173">
    <xf numFmtId="0" fontId="0" fillId="0" borderId="0" xfId="0"/>
    <xf numFmtId="0" fontId="18" fillId="0" borderId="0" xfId="0" applyFont="1"/>
    <xf numFmtId="0" fontId="19" fillId="0" borderId="0" xfId="0" applyFont="1"/>
    <xf numFmtId="0" fontId="0" fillId="0" borderId="0" xfId="0" applyFont="1"/>
    <xf numFmtId="0" fontId="20" fillId="0" borderId="0" xfId="0" applyFont="1"/>
    <xf numFmtId="0" fontId="20" fillId="0" borderId="0" xfId="0" applyFont="1" applyAlignment="1">
      <alignment horizontal="right"/>
    </xf>
    <xf numFmtId="0" fontId="20" fillId="0" borderId="0" xfId="0" applyFont="1" applyAlignment="1">
      <alignment horizontal="left" vertical="center" indent="4"/>
    </xf>
    <xf numFmtId="0" fontId="19" fillId="0" borderId="10" xfId="0" applyFont="1" applyBorder="1" applyAlignment="1">
      <alignment wrapText="1"/>
    </xf>
    <xf numFmtId="0" fontId="18" fillId="0" borderId="10" xfId="0" applyFont="1" applyBorder="1" applyAlignment="1">
      <alignment vertical="top" wrapText="1"/>
    </xf>
    <xf numFmtId="0" fontId="18" fillId="35" borderId="10" xfId="0" applyFont="1" applyFill="1" applyBorder="1" applyAlignment="1">
      <alignment wrapText="1"/>
    </xf>
    <xf numFmtId="0" fontId="0" fillId="33" borderId="10" xfId="0" applyFill="1" applyBorder="1" applyAlignment="1">
      <alignment wrapText="1"/>
    </xf>
    <xf numFmtId="0" fontId="0" fillId="37" borderId="10" xfId="0" applyFill="1" applyBorder="1"/>
    <xf numFmtId="0" fontId="18" fillId="37" borderId="10" xfId="0" applyFont="1" applyFill="1" applyBorder="1"/>
    <xf numFmtId="0" fontId="0" fillId="0" borderId="10" xfId="0" applyBorder="1"/>
    <xf numFmtId="0" fontId="18" fillId="0" borderId="10" xfId="0" applyFont="1" applyBorder="1"/>
    <xf numFmtId="0" fontId="0" fillId="34" borderId="10" xfId="0" applyFill="1" applyBorder="1"/>
    <xf numFmtId="0" fontId="0" fillId="39" borderId="10" xfId="0" applyFill="1" applyBorder="1"/>
    <xf numFmtId="0" fontId="18" fillId="39" borderId="10" xfId="0" applyFont="1" applyFill="1" applyBorder="1"/>
    <xf numFmtId="0" fontId="0" fillId="40" borderId="10" xfId="0" applyFont="1" applyFill="1" applyBorder="1" applyAlignment="1">
      <alignment wrapText="1"/>
    </xf>
    <xf numFmtId="0" fontId="0" fillId="42" borderId="10" xfId="0" applyFill="1" applyBorder="1" applyAlignment="1">
      <alignment wrapText="1"/>
    </xf>
    <xf numFmtId="0" fontId="0" fillId="35" borderId="10" xfId="0" applyFill="1" applyBorder="1" applyAlignment="1">
      <alignment wrapText="1"/>
    </xf>
    <xf numFmtId="0" fontId="19" fillId="35" borderId="10" xfId="0" applyFont="1" applyFill="1" applyBorder="1" applyAlignment="1">
      <alignment wrapText="1"/>
    </xf>
    <xf numFmtId="0" fontId="0" fillId="38" borderId="10" xfId="0" applyFill="1" applyBorder="1" applyAlignment="1">
      <alignment wrapText="1"/>
    </xf>
    <xf numFmtId="0" fontId="18" fillId="43" borderId="10" xfId="0" applyFont="1" applyFill="1" applyBorder="1" applyAlignment="1">
      <alignment vertical="top" wrapText="1"/>
    </xf>
    <xf numFmtId="0" fontId="24" fillId="43" borderId="10" xfId="0" applyFont="1" applyFill="1" applyBorder="1" applyAlignment="1">
      <alignment vertical="top" wrapText="1"/>
    </xf>
    <xf numFmtId="37" fontId="18" fillId="43" borderId="10" xfId="0" applyNumberFormat="1" applyFont="1" applyFill="1" applyBorder="1" applyAlignment="1">
      <alignment vertical="top" wrapText="1"/>
    </xf>
    <xf numFmtId="0" fontId="18" fillId="44" borderId="10" xfId="0" applyFont="1" applyFill="1" applyBorder="1" applyAlignment="1">
      <alignment vertical="top" wrapText="1"/>
    </xf>
    <xf numFmtId="0" fontId="18" fillId="38" borderId="10" xfId="0" applyFont="1" applyFill="1" applyBorder="1" applyAlignment="1">
      <alignment horizontal="center" vertical="top" wrapText="1"/>
    </xf>
    <xf numFmtId="2" fontId="18" fillId="44" borderId="10" xfId="0" applyNumberFormat="1" applyFont="1" applyFill="1" applyBorder="1" applyAlignment="1">
      <alignment vertical="top" wrapText="1"/>
    </xf>
    <xf numFmtId="0" fontId="18" fillId="45" borderId="10" xfId="0" applyFont="1" applyFill="1" applyBorder="1" applyAlignment="1">
      <alignment vertical="top" wrapText="1"/>
    </xf>
    <xf numFmtId="0" fontId="25" fillId="36" borderId="10" xfId="0" applyFont="1" applyFill="1" applyBorder="1" applyAlignment="1">
      <alignment vertical="top" wrapText="1"/>
    </xf>
    <xf numFmtId="1" fontId="18" fillId="0" borderId="10" xfId="0" applyNumberFormat="1" applyFont="1" applyBorder="1" applyAlignment="1">
      <alignment vertical="top" wrapText="1"/>
    </xf>
    <xf numFmtId="1" fontId="18" fillId="49" borderId="10" xfId="0" applyNumberFormat="1" applyFont="1" applyFill="1" applyBorder="1" applyAlignment="1">
      <alignment vertical="top" wrapText="1"/>
    </xf>
    <xf numFmtId="1" fontId="25" fillId="50" borderId="10" xfId="0" applyNumberFormat="1" applyFont="1" applyFill="1" applyBorder="1" applyAlignment="1">
      <alignment vertical="top" wrapText="1"/>
    </xf>
    <xf numFmtId="1" fontId="18" fillId="0" borderId="10" xfId="0" applyNumberFormat="1" applyFont="1" applyFill="1" applyBorder="1" applyAlignment="1">
      <alignment vertical="top" wrapText="1"/>
    </xf>
    <xf numFmtId="1" fontId="18" fillId="52" borderId="10" xfId="0" applyNumberFormat="1" applyFont="1" applyFill="1" applyBorder="1" applyAlignment="1">
      <alignment vertical="top" wrapText="1"/>
    </xf>
    <xf numFmtId="1" fontId="18" fillId="53" borderId="10" xfId="0" applyNumberFormat="1" applyFont="1" applyFill="1" applyBorder="1" applyAlignment="1">
      <alignment vertical="top" wrapText="1"/>
    </xf>
    <xf numFmtId="1" fontId="18" fillId="57" borderId="10" xfId="0" applyNumberFormat="1" applyFont="1" applyFill="1" applyBorder="1" applyAlignment="1">
      <alignment vertical="top" wrapText="1"/>
    </xf>
    <xf numFmtId="10" fontId="18" fillId="38" borderId="10" xfId="0" applyNumberFormat="1" applyFont="1" applyFill="1" applyBorder="1" applyAlignment="1">
      <alignment vertical="top" wrapText="1"/>
    </xf>
    <xf numFmtId="0" fontId="18" fillId="0" borderId="10" xfId="0" applyFont="1" applyFill="1" applyBorder="1" applyAlignment="1">
      <alignment vertical="top" wrapText="1"/>
    </xf>
    <xf numFmtId="0" fontId="26" fillId="55" borderId="10" xfId="0" applyFont="1" applyFill="1" applyBorder="1" applyAlignment="1">
      <alignment vertical="top" wrapText="1"/>
    </xf>
    <xf numFmtId="0" fontId="26" fillId="56" borderId="10" xfId="0" applyFont="1" applyFill="1" applyBorder="1" applyAlignment="1">
      <alignment vertical="center" wrapText="1"/>
    </xf>
    <xf numFmtId="0" fontId="18" fillId="38" borderId="10" xfId="0" applyFont="1" applyFill="1" applyBorder="1" applyAlignment="1">
      <alignment vertical="top" wrapText="1"/>
    </xf>
    <xf numFmtId="0" fontId="27" fillId="0" borderId="0" xfId="0" applyFont="1"/>
    <xf numFmtId="0" fontId="0" fillId="58" borderId="10" xfId="0" applyFill="1" applyBorder="1"/>
    <xf numFmtId="0" fontId="18" fillId="58" borderId="10" xfId="0" applyFont="1" applyFill="1" applyBorder="1"/>
    <xf numFmtId="0" fontId="0" fillId="59" borderId="10" xfId="0" applyFill="1" applyBorder="1"/>
    <xf numFmtId="0" fontId="18" fillId="59" borderId="10" xfId="0" applyFont="1" applyFill="1" applyBorder="1"/>
    <xf numFmtId="0" fontId="0" fillId="0" borderId="10" xfId="0" applyFill="1" applyBorder="1"/>
    <xf numFmtId="0" fontId="18" fillId="0" borderId="10" xfId="0" applyFont="1" applyFill="1" applyBorder="1"/>
    <xf numFmtId="0" fontId="0" fillId="60" borderId="10" xfId="0" applyFill="1" applyBorder="1"/>
    <xf numFmtId="0" fontId="18" fillId="60" borderId="10" xfId="0" applyFont="1" applyFill="1" applyBorder="1"/>
    <xf numFmtId="0" fontId="0" fillId="62" borderId="10" xfId="0" applyFill="1" applyBorder="1"/>
    <xf numFmtId="0" fontId="18" fillId="62" borderId="10" xfId="0" applyFont="1" applyFill="1" applyBorder="1"/>
    <xf numFmtId="0" fontId="23" fillId="64" borderId="10" xfId="0" applyFont="1" applyFill="1" applyBorder="1"/>
    <xf numFmtId="0" fontId="25" fillId="64" borderId="10" xfId="0" applyFont="1" applyFill="1" applyBorder="1"/>
    <xf numFmtId="0" fontId="0" fillId="65" borderId="10" xfId="0" applyFill="1" applyBorder="1"/>
    <xf numFmtId="0" fontId="18" fillId="65" borderId="10" xfId="0" applyFont="1" applyFill="1" applyBorder="1"/>
    <xf numFmtId="1" fontId="25" fillId="66" borderId="10" xfId="0" applyNumberFormat="1" applyFont="1" applyFill="1" applyBorder="1" applyAlignment="1">
      <alignment vertical="top" wrapText="1"/>
    </xf>
    <xf numFmtId="0" fontId="25" fillId="64" borderId="10" xfId="0" applyFont="1" applyFill="1" applyBorder="1" applyAlignment="1">
      <alignment vertical="top" wrapText="1"/>
    </xf>
    <xf numFmtId="164" fontId="0" fillId="61" borderId="0" xfId="0" applyNumberFormat="1" applyFill="1"/>
    <xf numFmtId="164" fontId="27" fillId="61" borderId="0" xfId="0" applyNumberFormat="1" applyFont="1" applyFill="1"/>
    <xf numFmtId="0" fontId="0" fillId="61" borderId="0" xfId="0" applyFill="1"/>
    <xf numFmtId="0" fontId="27" fillId="61" borderId="0" xfId="0" applyFont="1" applyFill="1"/>
    <xf numFmtId="0" fontId="27" fillId="61" borderId="0" xfId="0" applyFont="1" applyFill="1" applyBorder="1"/>
    <xf numFmtId="3" fontId="19" fillId="33" borderId="10" xfId="42" applyNumberFormat="1" applyFont="1" applyFill="1" applyBorder="1"/>
    <xf numFmtId="1" fontId="0" fillId="0" borderId="0" xfId="0" applyNumberFormat="1"/>
    <xf numFmtId="1" fontId="0" fillId="0" borderId="0" xfId="0" applyNumberFormat="1" applyFill="1"/>
    <xf numFmtId="1" fontId="19" fillId="0" borderId="0" xfId="0" applyNumberFormat="1" applyFont="1"/>
    <xf numFmtId="0" fontId="0" fillId="0" borderId="0" xfId="0" quotePrefix="1" applyFont="1"/>
    <xf numFmtId="0" fontId="19" fillId="0" borderId="0" xfId="0" quotePrefix="1" applyFont="1"/>
    <xf numFmtId="0" fontId="28" fillId="0" borderId="0" xfId="0" applyFont="1" applyAlignment="1"/>
    <xf numFmtId="0" fontId="30" fillId="0" borderId="10" xfId="43" applyFont="1" applyBorder="1"/>
    <xf numFmtId="0" fontId="19" fillId="0" borderId="10" xfId="43" applyFont="1" applyBorder="1" applyAlignment="1">
      <alignment horizontal="center"/>
    </xf>
    <xf numFmtId="0" fontId="19" fillId="0" borderId="10" xfId="43" applyFont="1" applyBorder="1"/>
    <xf numFmtId="3" fontId="19" fillId="33" borderId="10" xfId="43" applyNumberFormat="1" applyFont="1" applyFill="1" applyBorder="1"/>
    <xf numFmtId="3" fontId="19" fillId="0" borderId="10" xfId="43" applyNumberFormat="1" applyFont="1" applyBorder="1"/>
    <xf numFmtId="3" fontId="19" fillId="0" borderId="10" xfId="42" applyNumberFormat="1" applyFont="1" applyBorder="1"/>
    <xf numFmtId="3" fontId="19" fillId="0" borderId="10" xfId="42" applyNumberFormat="1" applyFont="1" applyFill="1" applyBorder="1"/>
    <xf numFmtId="3" fontId="19" fillId="0" borderId="10" xfId="43" applyNumberFormat="1" applyFont="1" applyFill="1" applyBorder="1"/>
    <xf numFmtId="3" fontId="18" fillId="33" borderId="10" xfId="43" applyNumberFormat="1" applyFont="1" applyFill="1" applyBorder="1"/>
    <xf numFmtId="3" fontId="18" fillId="33" borderId="10" xfId="42" applyNumberFormat="1" applyFont="1" applyFill="1" applyBorder="1"/>
    <xf numFmtId="3" fontId="18" fillId="0" borderId="10" xfId="43" applyNumberFormat="1" applyFont="1" applyBorder="1"/>
    <xf numFmtId="3" fontId="18" fillId="0" borderId="10" xfId="42" applyNumberFormat="1" applyFont="1" applyBorder="1"/>
    <xf numFmtId="0" fontId="0" fillId="0" borderId="0" xfId="0" applyAlignment="1">
      <alignment wrapText="1"/>
    </xf>
    <xf numFmtId="0" fontId="31" fillId="0" borderId="0" xfId="43" applyFont="1" applyAlignment="1">
      <alignment horizontal="left"/>
    </xf>
    <xf numFmtId="0" fontId="0" fillId="41" borderId="10" xfId="0" applyFill="1" applyBorder="1"/>
    <xf numFmtId="0" fontId="0" fillId="38" borderId="10" xfId="0" applyFill="1" applyBorder="1"/>
    <xf numFmtId="0" fontId="18" fillId="0" borderId="10" xfId="0" quotePrefix="1" applyFont="1" applyBorder="1"/>
    <xf numFmtId="0" fontId="18" fillId="63" borderId="10" xfId="0" applyFont="1" applyFill="1" applyBorder="1"/>
    <xf numFmtId="1" fontId="0" fillId="52" borderId="10" xfId="0" applyNumberFormat="1" applyFill="1" applyBorder="1" applyAlignment="1">
      <alignment wrapText="1"/>
    </xf>
    <xf numFmtId="1" fontId="0" fillId="53" borderId="10" xfId="0" applyNumberFormat="1" applyFill="1" applyBorder="1" applyAlignment="1">
      <alignment wrapText="1"/>
    </xf>
    <xf numFmtId="1" fontId="19" fillId="54" borderId="10" xfId="0" applyNumberFormat="1" applyFont="1" applyFill="1" applyBorder="1" applyAlignment="1">
      <alignment wrapText="1"/>
    </xf>
    <xf numFmtId="10" fontId="0" fillId="38" borderId="10" xfId="0" applyNumberFormat="1" applyFill="1" applyBorder="1" applyAlignment="1">
      <alignment wrapText="1"/>
    </xf>
    <xf numFmtId="0" fontId="0" fillId="0" borderId="10" xfId="0" applyBorder="1" applyAlignment="1">
      <alignment wrapText="1"/>
    </xf>
    <xf numFmtId="0" fontId="0" fillId="43" borderId="10" xfId="0" applyFill="1" applyBorder="1" applyAlignment="1"/>
    <xf numFmtId="0" fontId="22" fillId="43" borderId="10" xfId="0" applyFont="1" applyFill="1" applyBorder="1" applyAlignment="1"/>
    <xf numFmtId="37" fontId="18" fillId="43" borderId="10" xfId="0" applyNumberFormat="1" applyFont="1" applyFill="1" applyBorder="1" applyAlignment="1"/>
    <xf numFmtId="0" fontId="0" fillId="44" borderId="10" xfId="0" applyFill="1" applyBorder="1"/>
    <xf numFmtId="0" fontId="18" fillId="38" borderId="10" xfId="0" applyFont="1" applyFill="1" applyBorder="1" applyAlignment="1">
      <alignment horizontal="center"/>
    </xf>
    <xf numFmtId="2" fontId="0" fillId="44" borderId="10" xfId="0" applyNumberFormat="1" applyFill="1" applyBorder="1"/>
    <xf numFmtId="1" fontId="0" fillId="48" borderId="10" xfId="0" applyNumberFormat="1" applyFill="1" applyBorder="1" applyAlignment="1">
      <alignment wrapText="1"/>
    </xf>
    <xf numFmtId="1" fontId="0" fillId="46" borderId="10" xfId="0" applyNumberFormat="1" applyFill="1" applyBorder="1"/>
    <xf numFmtId="1" fontId="23" fillId="66" borderId="10" xfId="0" applyNumberFormat="1" applyFont="1" applyFill="1" applyBorder="1" applyAlignment="1">
      <alignment wrapText="1"/>
    </xf>
    <xf numFmtId="1" fontId="23" fillId="66" borderId="10" xfId="0" applyNumberFormat="1" applyFont="1" applyFill="1" applyBorder="1"/>
    <xf numFmtId="1" fontId="18" fillId="49" borderId="10" xfId="0" applyNumberFormat="1" applyFont="1" applyFill="1" applyBorder="1" applyAlignment="1">
      <alignment wrapText="1"/>
    </xf>
    <xf numFmtId="1" fontId="19" fillId="51" borderId="10" xfId="0" applyNumberFormat="1" applyFont="1" applyFill="1" applyBorder="1" applyAlignment="1">
      <alignment wrapText="1"/>
    </xf>
    <xf numFmtId="1" fontId="0" fillId="52" borderId="10" xfId="0" applyNumberFormat="1" applyFill="1" applyBorder="1"/>
    <xf numFmtId="1" fontId="0" fillId="53" borderId="10" xfId="0" applyNumberFormat="1" applyFill="1" applyBorder="1"/>
    <xf numFmtId="1" fontId="0" fillId="54" borderId="10" xfId="0" applyNumberFormat="1" applyFill="1" applyBorder="1"/>
    <xf numFmtId="10" fontId="0" fillId="38" borderId="10" xfId="0" applyNumberFormat="1" applyFill="1" applyBorder="1"/>
    <xf numFmtId="0" fontId="0" fillId="67" borderId="10" xfId="0" applyFont="1" applyFill="1" applyBorder="1"/>
    <xf numFmtId="0" fontId="18" fillId="67" borderId="10" xfId="0" applyFont="1" applyFill="1" applyBorder="1"/>
    <xf numFmtId="0" fontId="0" fillId="68" borderId="10" xfId="0" applyFill="1" applyBorder="1"/>
    <xf numFmtId="0" fontId="18" fillId="68" borderId="10" xfId="0" applyFont="1" applyFill="1" applyBorder="1"/>
    <xf numFmtId="0" fontId="18" fillId="41" borderId="10" xfId="0" applyFont="1" applyFill="1" applyBorder="1"/>
    <xf numFmtId="0" fontId="18" fillId="38" borderId="10" xfId="0" applyFont="1" applyFill="1" applyBorder="1"/>
    <xf numFmtId="0" fontId="0" fillId="49" borderId="10" xfId="0" applyFill="1" applyBorder="1"/>
    <xf numFmtId="3" fontId="19" fillId="33" borderId="0" xfId="42" applyNumberFormat="1" applyFont="1" applyFill="1" applyBorder="1"/>
    <xf numFmtId="0" fontId="22" fillId="0" borderId="10" xfId="0" applyFont="1" applyBorder="1"/>
    <xf numFmtId="0" fontId="22" fillId="0" borderId="10" xfId="0" applyFont="1" applyFill="1" applyBorder="1"/>
    <xf numFmtId="0" fontId="22" fillId="62" borderId="10" xfId="0" applyFont="1" applyFill="1" applyBorder="1"/>
    <xf numFmtId="0" fontId="22" fillId="65" borderId="10" xfId="0" applyFont="1" applyFill="1" applyBorder="1"/>
    <xf numFmtId="0" fontId="22" fillId="60" borderId="10" xfId="0" applyFont="1" applyFill="1" applyBorder="1"/>
    <xf numFmtId="0" fontId="22" fillId="39" borderId="10" xfId="0" applyFont="1" applyFill="1" applyBorder="1"/>
    <xf numFmtId="0" fontId="32" fillId="64" borderId="10" xfId="0" applyFont="1" applyFill="1" applyBorder="1"/>
    <xf numFmtId="0" fontId="22" fillId="37" borderId="10" xfId="0" applyFont="1" applyFill="1" applyBorder="1"/>
    <xf numFmtId="0" fontId="22" fillId="67" borderId="10" xfId="0" applyFont="1" applyFill="1" applyBorder="1"/>
    <xf numFmtId="0" fontId="22" fillId="41" borderId="10" xfId="0" applyFont="1" applyFill="1" applyBorder="1"/>
    <xf numFmtId="0" fontId="22" fillId="38" borderId="10" xfId="0" applyFont="1" applyFill="1" applyBorder="1"/>
    <xf numFmtId="0" fontId="22" fillId="68" borderId="10" xfId="0" applyFont="1" applyFill="1" applyBorder="1"/>
    <xf numFmtId="0" fontId="33" fillId="68" borderId="10" xfId="0" applyFont="1" applyFill="1" applyBorder="1"/>
    <xf numFmtId="12" fontId="0" fillId="0" borderId="10" xfId="0" applyNumberFormat="1" applyBorder="1"/>
    <xf numFmtId="12" fontId="0" fillId="0" borderId="10" xfId="0" quotePrefix="1" applyNumberFormat="1" applyBorder="1"/>
    <xf numFmtId="10" fontId="0" fillId="0" borderId="10" xfId="0" applyNumberFormat="1" applyBorder="1"/>
    <xf numFmtId="0" fontId="0" fillId="0" borderId="0" xfId="0" applyBorder="1"/>
    <xf numFmtId="10" fontId="0" fillId="67" borderId="10" xfId="0" applyNumberFormat="1" applyFont="1" applyFill="1" applyBorder="1"/>
    <xf numFmtId="10" fontId="0" fillId="41" borderId="10" xfId="0" applyNumberFormat="1" applyFill="1" applyBorder="1"/>
    <xf numFmtId="165" fontId="35" fillId="38" borderId="18" xfId="0" quotePrefix="1" applyNumberFormat="1" applyFont="1" applyFill="1" applyBorder="1" applyAlignment="1">
      <alignment horizontal="center"/>
    </xf>
    <xf numFmtId="1" fontId="29" fillId="69" borderId="15" xfId="0" applyNumberFormat="1" applyFont="1" applyFill="1" applyBorder="1" applyAlignment="1">
      <alignment wrapText="1"/>
    </xf>
    <xf numFmtId="1" fontId="0" fillId="49" borderId="11" xfId="0" applyNumberFormat="1" applyFill="1" applyBorder="1"/>
    <xf numFmtId="165" fontId="34" fillId="49" borderId="21" xfId="0" applyNumberFormat="1" applyFont="1" applyFill="1" applyBorder="1" applyAlignment="1">
      <alignment horizontal="center" wrapText="1"/>
    </xf>
    <xf numFmtId="2" fontId="0" fillId="0" borderId="10" xfId="0" applyNumberFormat="1" applyBorder="1"/>
    <xf numFmtId="165" fontId="34" fillId="69" borderId="15" xfId="0" applyNumberFormat="1" applyFont="1" applyFill="1" applyBorder="1" applyAlignment="1">
      <alignment horizontal="center" wrapText="1"/>
    </xf>
    <xf numFmtId="0" fontId="0" fillId="70" borderId="10" xfId="0" applyFill="1" applyBorder="1"/>
    <xf numFmtId="0" fontId="0" fillId="71" borderId="10" xfId="0" applyFill="1" applyBorder="1"/>
    <xf numFmtId="0" fontId="0" fillId="72" borderId="10" xfId="0" applyFill="1" applyBorder="1"/>
    <xf numFmtId="0" fontId="0" fillId="37" borderId="0" xfId="0" applyFill="1" applyBorder="1"/>
    <xf numFmtId="166" fontId="0" fillId="0" borderId="10" xfId="0" applyNumberFormat="1" applyBorder="1"/>
    <xf numFmtId="166" fontId="0" fillId="33" borderId="10" xfId="0" applyNumberFormat="1" applyFill="1" applyBorder="1" applyAlignment="1">
      <alignment wrapText="1"/>
    </xf>
    <xf numFmtId="166" fontId="0" fillId="65" borderId="10" xfId="0" applyNumberFormat="1" applyFill="1" applyBorder="1"/>
    <xf numFmtId="166" fontId="0" fillId="67" borderId="10" xfId="0" applyNumberFormat="1" applyFont="1" applyFill="1" applyBorder="1"/>
    <xf numFmtId="166" fontId="0" fillId="41" borderId="10" xfId="0" applyNumberFormat="1" applyFill="1" applyBorder="1"/>
    <xf numFmtId="166" fontId="0" fillId="38" borderId="10" xfId="0" applyNumberFormat="1" applyFill="1" applyBorder="1"/>
    <xf numFmtId="1" fontId="34" fillId="38" borderId="16" xfId="0" quotePrefix="1" applyNumberFormat="1" applyFont="1" applyFill="1" applyBorder="1" applyAlignment="1">
      <alignment horizontal="center"/>
    </xf>
    <xf numFmtId="1" fontId="34" fillId="38" borderId="17" xfId="0" quotePrefix="1" applyNumberFormat="1" applyFont="1" applyFill="1" applyBorder="1" applyAlignment="1">
      <alignment horizontal="center"/>
    </xf>
    <xf numFmtId="1" fontId="33" fillId="49" borderId="19" xfId="0" applyNumberFormat="1" applyFont="1" applyFill="1" applyBorder="1" applyAlignment="1">
      <alignment horizontal="center" wrapText="1"/>
    </xf>
    <xf numFmtId="1" fontId="33" fillId="49" borderId="20" xfId="0" applyNumberFormat="1" applyFont="1" applyFill="1" applyBorder="1" applyAlignment="1">
      <alignment horizontal="center" wrapText="1"/>
    </xf>
    <xf numFmtId="1" fontId="34" fillId="49" borderId="22" xfId="0" applyNumberFormat="1" applyFont="1" applyFill="1" applyBorder="1" applyAlignment="1">
      <alignment horizontal="center"/>
    </xf>
    <xf numFmtId="1" fontId="34" fillId="49" borderId="23" xfId="0" applyNumberFormat="1" applyFont="1" applyFill="1" applyBorder="1" applyAlignment="1">
      <alignment horizontal="center"/>
    </xf>
    <xf numFmtId="0" fontId="18" fillId="35" borderId="10" xfId="0" applyFont="1" applyFill="1" applyBorder="1" applyAlignment="1">
      <alignment horizontal="center"/>
    </xf>
    <xf numFmtId="0" fontId="18" fillId="45" borderId="10" xfId="0" applyFont="1" applyFill="1" applyBorder="1" applyAlignment="1">
      <alignment horizontal="center" wrapText="1"/>
    </xf>
    <xf numFmtId="1" fontId="18" fillId="46" borderId="10" xfId="0" applyNumberFormat="1" applyFont="1" applyFill="1" applyBorder="1" applyAlignment="1">
      <alignment horizontal="center"/>
    </xf>
    <xf numFmtId="1" fontId="0" fillId="41" borderId="10" xfId="0" applyNumberFormat="1" applyFill="1" applyBorder="1" applyAlignment="1">
      <alignment horizontal="center" wrapText="1"/>
    </xf>
    <xf numFmtId="1" fontId="0" fillId="46" borderId="10" xfId="0" applyNumberFormat="1" applyFill="1" applyBorder="1" applyAlignment="1">
      <alignment horizontal="center" wrapText="1"/>
    </xf>
    <xf numFmtId="1" fontId="0" fillId="47" borderId="10" xfId="0" applyNumberFormat="1" applyFill="1" applyBorder="1" applyAlignment="1">
      <alignment horizontal="center" wrapText="1"/>
    </xf>
    <xf numFmtId="1" fontId="19" fillId="46" borderId="10" xfId="0" applyNumberFormat="1" applyFont="1" applyFill="1" applyBorder="1" applyAlignment="1">
      <alignment horizontal="center" wrapText="1"/>
    </xf>
    <xf numFmtId="1" fontId="19" fillId="47" borderId="10" xfId="0" applyNumberFormat="1" applyFont="1" applyFill="1" applyBorder="1" applyAlignment="1">
      <alignment horizontal="center" wrapText="1"/>
    </xf>
    <xf numFmtId="1" fontId="18" fillId="49" borderId="10" xfId="0" applyNumberFormat="1" applyFont="1" applyFill="1" applyBorder="1" applyAlignment="1">
      <alignment horizontal="center" wrapText="1"/>
    </xf>
    <xf numFmtId="0" fontId="19" fillId="33" borderId="12" xfId="43" applyFont="1" applyFill="1" applyBorder="1" applyAlignment="1">
      <alignment horizontal="center"/>
    </xf>
    <xf numFmtId="0" fontId="19" fillId="33" borderId="13" xfId="43" applyFont="1" applyFill="1" applyBorder="1" applyAlignment="1">
      <alignment horizontal="center"/>
    </xf>
    <xf numFmtId="0" fontId="19" fillId="33" borderId="14" xfId="43" applyFont="1" applyFill="1" applyBorder="1" applyAlignment="1">
      <alignment horizontal="center"/>
    </xf>
    <xf numFmtId="0" fontId="28" fillId="0" borderId="0" xfId="0" applyFont="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2"/>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6FF99"/>
      <color rgb="FFFF6600"/>
      <color rgb="FFFFDDFF"/>
      <color rgb="FF993366"/>
      <color rgb="FFFF4F96"/>
      <color rgb="FFFF66FF"/>
      <color rgb="FFFF7C80"/>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1"/>
  <sheetViews>
    <sheetView tabSelected="1" workbookViewId="0">
      <pane xSplit="5" ySplit="13" topLeftCell="AL42" activePane="bottomRight" state="frozen"/>
      <selection pane="topRight" activeCell="E1" sqref="E1"/>
      <selection pane="bottomLeft" activeCell="A6" sqref="A6"/>
      <selection pane="bottomRight" activeCell="BE55" sqref="BE55"/>
    </sheetView>
  </sheetViews>
  <sheetFormatPr defaultRowHeight="12.75" x14ac:dyDescent="0.2"/>
  <cols>
    <col min="1" max="1" width="12" style="13" customWidth="1"/>
    <col min="2" max="2" width="10.42578125" style="13" customWidth="1"/>
    <col min="3" max="4" width="9.140625" style="13"/>
    <col min="5" max="5" width="9.140625" style="13" customWidth="1"/>
    <col min="6" max="6" width="29" style="13" customWidth="1"/>
    <col min="7" max="7" width="23.28515625" style="13" customWidth="1"/>
    <col min="8" max="11" width="9.140625" style="13" hidden="1" customWidth="1"/>
    <col min="12" max="12" width="6.28515625" style="13" hidden="1" customWidth="1"/>
    <col min="13" max="13" width="9.140625" style="13" hidden="1" customWidth="1"/>
    <col min="14" max="14" width="5.42578125" style="13" customWidth="1"/>
    <col min="15" max="15" width="5.140625" style="13" customWidth="1"/>
    <col min="16" max="16" width="11.140625" style="13" customWidth="1"/>
    <col min="17" max="17" width="5.140625" style="14" customWidth="1"/>
    <col min="18" max="26" width="9.140625" style="13" customWidth="1"/>
    <col min="27" max="27" width="9.140625" style="119" customWidth="1"/>
    <col min="28" max="37" width="9.140625" style="13" customWidth="1"/>
    <col min="38" max="38" width="5.5703125" style="13" customWidth="1"/>
    <col min="39" max="48" width="9.140625" style="13" customWidth="1"/>
    <col min="49" max="49" width="11.7109375" style="13" customWidth="1"/>
    <col min="50" max="50" width="10.28515625" style="13" customWidth="1"/>
    <col min="51" max="51" width="9.140625" style="13" customWidth="1"/>
    <col min="52" max="52" width="9.140625" style="13"/>
    <col min="53" max="53" width="14" style="13" customWidth="1"/>
    <col min="54" max="56" width="9.140625" style="13"/>
    <col min="57" max="57" width="11.28515625" style="134" bestFit="1" customWidth="1"/>
    <col min="58" max="58" width="14.42578125" style="13" customWidth="1"/>
    <col min="59" max="59" width="7.28515625" style="148" customWidth="1"/>
    <col min="60" max="16384" width="9.140625" style="13"/>
  </cols>
  <sheetData>
    <row r="1" spans="1:66" x14ac:dyDescent="0.2">
      <c r="A1" s="14" t="s">
        <v>606</v>
      </c>
      <c r="B1" s="14"/>
    </row>
    <row r="2" spans="1:66" x14ac:dyDescent="0.2">
      <c r="A2" s="14"/>
      <c r="B2" s="14"/>
    </row>
    <row r="3" spans="1:66" x14ac:dyDescent="0.2">
      <c r="A3" s="14"/>
      <c r="B3" s="14"/>
      <c r="BE3" s="142"/>
    </row>
    <row r="4" spans="1:66" ht="13.5" thickBot="1" x14ac:dyDescent="0.25">
      <c r="A4" s="114"/>
      <c r="B4" s="88" t="s">
        <v>897</v>
      </c>
      <c r="BE4" s="142"/>
    </row>
    <row r="5" spans="1:66" ht="21" thickBot="1" x14ac:dyDescent="0.35">
      <c r="A5" s="53"/>
      <c r="B5" s="88" t="s">
        <v>797</v>
      </c>
      <c r="AA5" s="119">
        <f>22/24</f>
        <v>0.91666666666666663</v>
      </c>
      <c r="AW5" s="154" t="s">
        <v>912</v>
      </c>
      <c r="AX5" s="155"/>
      <c r="AY5" s="155"/>
      <c r="AZ5" s="155"/>
      <c r="BA5" s="138">
        <f>AW7+BA7</f>
        <v>6127</v>
      </c>
      <c r="BE5" s="142"/>
    </row>
    <row r="6" spans="1:66" ht="60" x14ac:dyDescent="0.25">
      <c r="A6" s="57"/>
      <c r="B6" s="88" t="s">
        <v>802</v>
      </c>
      <c r="AW6" s="139" t="s">
        <v>909</v>
      </c>
      <c r="AX6" s="158" t="s">
        <v>908</v>
      </c>
      <c r="AY6" s="159"/>
      <c r="AZ6" s="159"/>
      <c r="BA6" s="140"/>
      <c r="BE6" s="142"/>
    </row>
    <row r="7" spans="1:66" ht="18" x14ac:dyDescent="0.25">
      <c r="A7" s="17"/>
      <c r="B7" s="88" t="s">
        <v>799</v>
      </c>
      <c r="AW7" s="143">
        <f>AW61</f>
        <v>3422</v>
      </c>
      <c r="AX7" s="156" t="s">
        <v>907</v>
      </c>
      <c r="AY7" s="157"/>
      <c r="AZ7" s="157"/>
      <c r="BA7" s="141">
        <f>AZ61</f>
        <v>2705</v>
      </c>
      <c r="BE7" s="142"/>
    </row>
    <row r="8" spans="1:66" x14ac:dyDescent="0.2">
      <c r="A8" s="12"/>
      <c r="B8" s="88" t="s">
        <v>798</v>
      </c>
    </row>
    <row r="9" spans="1:66" x14ac:dyDescent="0.2">
      <c r="A9" s="89"/>
      <c r="B9" s="88" t="s">
        <v>801</v>
      </c>
      <c r="AM9" s="87" t="s">
        <v>910</v>
      </c>
      <c r="AN9" s="13" t="s">
        <v>813</v>
      </c>
      <c r="AO9" s="13" t="s">
        <v>807</v>
      </c>
      <c r="AP9" s="13" t="s">
        <v>811</v>
      </c>
      <c r="AQ9" s="13" t="s">
        <v>807</v>
      </c>
      <c r="AR9" s="13" t="s">
        <v>811</v>
      </c>
      <c r="AS9" s="13" t="s">
        <v>807</v>
      </c>
      <c r="AT9" s="13" t="s">
        <v>811</v>
      </c>
      <c r="AU9" s="13" t="s">
        <v>811</v>
      </c>
      <c r="AV9" s="13" t="s">
        <v>807</v>
      </c>
      <c r="AW9" s="87" t="s">
        <v>910</v>
      </c>
      <c r="AX9" s="13" t="s">
        <v>807</v>
      </c>
      <c r="AY9" s="13" t="s">
        <v>807</v>
      </c>
      <c r="AZ9" s="13" t="s">
        <v>807</v>
      </c>
      <c r="BA9" s="13" t="s">
        <v>811</v>
      </c>
    </row>
    <row r="10" spans="1:66" x14ac:dyDescent="0.2">
      <c r="A10" s="50"/>
      <c r="B10" s="88" t="s">
        <v>800</v>
      </c>
      <c r="AM10" s="162" t="s">
        <v>641</v>
      </c>
      <c r="AN10" s="162"/>
      <c r="AO10" s="162"/>
      <c r="AP10" s="162"/>
      <c r="AQ10" s="162"/>
      <c r="AR10" s="162"/>
      <c r="AS10" s="162"/>
      <c r="AT10" s="162"/>
      <c r="AU10" s="162"/>
      <c r="AV10" s="162"/>
      <c r="AW10" s="162"/>
      <c r="AX10" s="162"/>
      <c r="AY10" s="162"/>
      <c r="AZ10" s="162"/>
      <c r="BA10" s="162"/>
    </row>
    <row r="11" spans="1:66" x14ac:dyDescent="0.2">
      <c r="AM11" s="163" t="s">
        <v>642</v>
      </c>
      <c r="AN11" s="163"/>
      <c r="AO11" s="164" t="s">
        <v>643</v>
      </c>
      <c r="AP11" s="164"/>
      <c r="AQ11" s="164"/>
      <c r="AR11" s="164"/>
      <c r="AS11" s="165" t="s">
        <v>644</v>
      </c>
      <c r="AT11" s="165"/>
      <c r="AU11" s="165"/>
      <c r="AV11" s="165"/>
      <c r="AW11" s="166" t="s">
        <v>645</v>
      </c>
      <c r="AX11" s="164"/>
      <c r="AY11" s="164"/>
      <c r="AZ11" s="167" t="s">
        <v>646</v>
      </c>
      <c r="BA11" s="165"/>
      <c r="BB11" s="90"/>
      <c r="BC11" s="91"/>
      <c r="BD11" s="92" t="s">
        <v>666</v>
      </c>
      <c r="BE11" s="93"/>
      <c r="BF11" s="94"/>
    </row>
    <row r="12" spans="1:66" ht="36.75" customHeight="1" x14ac:dyDescent="0.2">
      <c r="G12" s="146" t="s">
        <v>930</v>
      </c>
      <c r="P12" s="160" t="s">
        <v>630</v>
      </c>
      <c r="Q12" s="160"/>
      <c r="R12" s="160"/>
      <c r="S12" s="160"/>
      <c r="T12" s="160"/>
      <c r="U12" s="160"/>
      <c r="V12" s="160"/>
      <c r="W12" s="95"/>
      <c r="X12" s="95"/>
      <c r="Y12" s="95"/>
      <c r="Z12" s="95"/>
      <c r="AA12" s="96"/>
      <c r="AB12" s="97"/>
      <c r="AC12" s="98"/>
      <c r="AD12" s="99"/>
      <c r="AE12" s="100"/>
      <c r="AF12" s="100"/>
      <c r="AG12" s="100"/>
      <c r="AH12" s="161" t="s">
        <v>789</v>
      </c>
      <c r="AI12" s="161"/>
      <c r="AJ12" s="161"/>
      <c r="AK12" s="161"/>
      <c r="AL12" s="54"/>
      <c r="AM12" s="101" t="s">
        <v>647</v>
      </c>
      <c r="AN12" s="102" t="s">
        <v>813</v>
      </c>
      <c r="AO12" s="102"/>
      <c r="AP12" s="103" t="s">
        <v>808</v>
      </c>
      <c r="AQ12" s="102"/>
      <c r="AR12" s="104" t="s">
        <v>781</v>
      </c>
      <c r="AS12" s="105" t="s">
        <v>648</v>
      </c>
      <c r="AT12" s="103" t="s">
        <v>810</v>
      </c>
      <c r="AU12" s="103" t="s">
        <v>649</v>
      </c>
      <c r="AV12" s="102"/>
      <c r="AW12" s="106" t="s">
        <v>650</v>
      </c>
      <c r="AX12" s="168" t="s">
        <v>805</v>
      </c>
      <c r="AY12" s="168"/>
      <c r="AZ12" s="168"/>
      <c r="BA12" s="168"/>
      <c r="BB12" s="107"/>
      <c r="BC12" s="108"/>
      <c r="BD12" s="109"/>
      <c r="BE12" s="110"/>
    </row>
    <row r="13" spans="1:66" s="10" customFormat="1" ht="72.75" customHeight="1" x14ac:dyDescent="0.2">
      <c r="A13" s="10" t="s">
        <v>0</v>
      </c>
      <c r="B13" s="10" t="s">
        <v>621</v>
      </c>
      <c r="C13" s="10" t="s">
        <v>2</v>
      </c>
      <c r="D13" s="10" t="s">
        <v>620</v>
      </c>
      <c r="E13" s="10" t="s">
        <v>1</v>
      </c>
      <c r="F13" s="10" t="s">
        <v>619</v>
      </c>
      <c r="G13" s="7" t="s">
        <v>617</v>
      </c>
      <c r="H13" s="10" t="s">
        <v>3</v>
      </c>
      <c r="I13" s="10" t="s">
        <v>4</v>
      </c>
      <c r="J13" s="10" t="s">
        <v>5</v>
      </c>
      <c r="K13" s="10" t="s">
        <v>6</v>
      </c>
      <c r="L13" s="10" t="s">
        <v>622</v>
      </c>
      <c r="M13" s="10" t="s">
        <v>7</v>
      </c>
      <c r="N13" s="8" t="s">
        <v>624</v>
      </c>
      <c r="O13" s="10" t="s">
        <v>8</v>
      </c>
      <c r="P13" s="20" t="s">
        <v>9</v>
      </c>
      <c r="Q13" s="9" t="s">
        <v>625</v>
      </c>
      <c r="R13" s="21" t="s">
        <v>628</v>
      </c>
      <c r="S13" s="21" t="s">
        <v>629</v>
      </c>
      <c r="T13" s="19" t="s">
        <v>10</v>
      </c>
      <c r="U13" s="20" t="s">
        <v>11</v>
      </c>
      <c r="V13" s="18" t="s">
        <v>627</v>
      </c>
      <c r="W13" s="42" t="s">
        <v>896</v>
      </c>
      <c r="X13" s="23" t="s">
        <v>632</v>
      </c>
      <c r="Y13" s="23" t="s">
        <v>633</v>
      </c>
      <c r="Z13" s="23" t="s">
        <v>674</v>
      </c>
      <c r="AA13" s="24" t="s">
        <v>634</v>
      </c>
      <c r="AB13" s="25" t="s">
        <v>635</v>
      </c>
      <c r="AC13" s="26" t="s">
        <v>636</v>
      </c>
      <c r="AD13" s="27" t="s">
        <v>637</v>
      </c>
      <c r="AE13" s="28" t="s">
        <v>788</v>
      </c>
      <c r="AF13" s="28" t="s">
        <v>790</v>
      </c>
      <c r="AG13" s="28" t="s">
        <v>902</v>
      </c>
      <c r="AH13" s="29" t="s">
        <v>794</v>
      </c>
      <c r="AI13" s="29" t="s">
        <v>795</v>
      </c>
      <c r="AJ13" s="29" t="s">
        <v>677</v>
      </c>
      <c r="AK13" s="29" t="s">
        <v>639</v>
      </c>
      <c r="AL13" s="59" t="s">
        <v>640</v>
      </c>
      <c r="AM13" s="31" t="s">
        <v>821</v>
      </c>
      <c r="AN13" s="31" t="s">
        <v>812</v>
      </c>
      <c r="AO13" s="31" t="s">
        <v>654</v>
      </c>
      <c r="AP13" s="31" t="s">
        <v>655</v>
      </c>
      <c r="AQ13" s="31" t="s">
        <v>809</v>
      </c>
      <c r="AR13" s="58" t="s">
        <v>656</v>
      </c>
      <c r="AS13" s="32" t="s">
        <v>879</v>
      </c>
      <c r="AT13" s="58" t="s">
        <v>658</v>
      </c>
      <c r="AU13" s="34" t="s">
        <v>659</v>
      </c>
      <c r="AV13" s="31" t="s">
        <v>803</v>
      </c>
      <c r="AW13" s="31" t="s">
        <v>804</v>
      </c>
      <c r="AX13" s="32" t="s">
        <v>806</v>
      </c>
      <c r="AY13" s="32" t="s">
        <v>895</v>
      </c>
      <c r="AZ13" s="32" t="s">
        <v>664</v>
      </c>
      <c r="BA13" s="58" t="s">
        <v>665</v>
      </c>
      <c r="BB13" s="35" t="s">
        <v>667</v>
      </c>
      <c r="BC13" s="36" t="s">
        <v>668</v>
      </c>
      <c r="BD13" s="37" t="s">
        <v>904</v>
      </c>
      <c r="BE13" s="38" t="s">
        <v>903</v>
      </c>
      <c r="BF13" s="8" t="s">
        <v>608</v>
      </c>
      <c r="BG13" s="149" t="s">
        <v>905</v>
      </c>
    </row>
    <row r="14" spans="1:66" x14ac:dyDescent="0.2">
      <c r="A14" s="13" t="s">
        <v>129</v>
      </c>
      <c r="B14" s="13" t="s">
        <v>130</v>
      </c>
      <c r="C14" s="13" t="s">
        <v>132</v>
      </c>
      <c r="D14" s="13" t="s">
        <v>130</v>
      </c>
      <c r="E14" s="13" t="s">
        <v>131</v>
      </c>
      <c r="F14" s="13" t="s">
        <v>133</v>
      </c>
      <c r="G14" s="13" t="s">
        <v>916</v>
      </c>
      <c r="H14" s="13" t="s">
        <v>134</v>
      </c>
      <c r="I14" s="13" t="s">
        <v>29</v>
      </c>
      <c r="J14" s="13" t="s">
        <v>12</v>
      </c>
      <c r="K14" s="13">
        <v>98516</v>
      </c>
      <c r="L14" s="13" t="s">
        <v>21</v>
      </c>
      <c r="M14" s="13">
        <v>201810</v>
      </c>
      <c r="N14" s="13" t="s">
        <v>13</v>
      </c>
      <c r="O14" s="13" t="s">
        <v>15</v>
      </c>
      <c r="P14" s="13" t="s">
        <v>105</v>
      </c>
      <c r="Q14" s="14" t="s">
        <v>184</v>
      </c>
      <c r="R14" s="13">
        <v>23115</v>
      </c>
      <c r="S14" s="13">
        <v>22300</v>
      </c>
      <c r="T14" s="13">
        <v>0</v>
      </c>
      <c r="U14" s="13">
        <v>815</v>
      </c>
      <c r="V14" s="13">
        <v>1800</v>
      </c>
      <c r="W14" s="48">
        <v>8574</v>
      </c>
      <c r="X14" s="48">
        <f t="shared" ref="X14:X53" si="0">T14</f>
        <v>0</v>
      </c>
      <c r="Y14" s="48">
        <f t="shared" ref="Y14:Y53" si="1">W14-X14</f>
        <v>8574</v>
      </c>
      <c r="Z14" s="48">
        <f t="shared" ref="Z14:Z34" si="2">V14</f>
        <v>1800</v>
      </c>
      <c r="AA14" s="120">
        <v>0</v>
      </c>
      <c r="AB14" s="13">
        <f t="shared" ref="AB14:AB53" si="3">Y14-Z14-AA14</f>
        <v>6774</v>
      </c>
      <c r="AC14" s="13" t="s">
        <v>899</v>
      </c>
      <c r="AD14" s="13" t="s">
        <v>352</v>
      </c>
      <c r="AE14" s="13" t="s">
        <v>741</v>
      </c>
      <c r="AF14" s="13" t="s">
        <v>352</v>
      </c>
      <c r="AH14" s="13">
        <v>1</v>
      </c>
      <c r="AI14" s="13">
        <v>2</v>
      </c>
      <c r="AJ14" s="13">
        <f t="shared" ref="AJ14:AJ36" si="4">AVERAGE(AH14:AI14)</f>
        <v>1.5</v>
      </c>
      <c r="AW14" s="13">
        <v>900</v>
      </c>
      <c r="AX14" s="13">
        <v>700</v>
      </c>
      <c r="BB14" s="13">
        <f t="shared" ref="BB14:BB53" si="5">AM14+AN14+AO14+AQ14+AS14+AV14+AW14+AX14+AY14+AZ14</f>
        <v>1600</v>
      </c>
      <c r="BC14" s="13">
        <f t="shared" ref="BC14:BC53" si="6">Z14+AA14+AM14+AN14+AO14+AQ14+AS14+AV14+AW14+AX14+AY14+AZ14</f>
        <v>3400</v>
      </c>
      <c r="BD14" s="13">
        <f t="shared" ref="BD14:BD53" si="7">Y14-BC14</f>
        <v>5174</v>
      </c>
      <c r="BE14" s="134">
        <f t="shared" ref="BE14:BE53" si="8">BD14/W14</f>
        <v>0.60345229764404007</v>
      </c>
      <c r="BG14" s="148">
        <v>42855</v>
      </c>
      <c r="BI14" s="15"/>
      <c r="BJ14" s="15"/>
      <c r="BK14" s="15"/>
      <c r="BM14" s="15"/>
    </row>
    <row r="15" spans="1:66" s="15" customFormat="1" x14ac:dyDescent="0.2">
      <c r="A15" s="13" t="s">
        <v>167</v>
      </c>
      <c r="B15" s="13" t="s">
        <v>168</v>
      </c>
      <c r="C15" s="13" t="s">
        <v>169</v>
      </c>
      <c r="D15" s="13" t="s">
        <v>168</v>
      </c>
      <c r="E15" s="13" t="s">
        <v>21</v>
      </c>
      <c r="F15" s="13" t="s">
        <v>170</v>
      </c>
      <c r="G15" s="13" t="s">
        <v>170</v>
      </c>
      <c r="H15" s="13" t="s">
        <v>171</v>
      </c>
      <c r="I15" s="13" t="s">
        <v>43</v>
      </c>
      <c r="J15" s="13" t="s">
        <v>12</v>
      </c>
      <c r="K15" s="13">
        <v>98109</v>
      </c>
      <c r="L15" s="13" t="s">
        <v>21</v>
      </c>
      <c r="M15" s="13">
        <v>201810</v>
      </c>
      <c r="N15" s="13" t="s">
        <v>13</v>
      </c>
      <c r="O15" s="13" t="s">
        <v>15</v>
      </c>
      <c r="P15" s="13" t="s">
        <v>26</v>
      </c>
      <c r="Q15" s="14" t="s">
        <v>184</v>
      </c>
      <c r="R15" s="13">
        <v>23115</v>
      </c>
      <c r="S15" s="13">
        <v>22300</v>
      </c>
      <c r="T15" s="13">
        <v>0</v>
      </c>
      <c r="U15" s="13">
        <v>815</v>
      </c>
      <c r="V15" s="13">
        <v>1800</v>
      </c>
      <c r="W15" s="48">
        <v>8574</v>
      </c>
      <c r="X15" s="48">
        <f t="shared" si="0"/>
        <v>0</v>
      </c>
      <c r="Y15" s="48">
        <f t="shared" si="1"/>
        <v>8574</v>
      </c>
      <c r="Z15" s="48">
        <f t="shared" si="2"/>
        <v>1800</v>
      </c>
      <c r="AA15" s="119">
        <v>0</v>
      </c>
      <c r="AB15" s="13">
        <f t="shared" si="3"/>
        <v>6774</v>
      </c>
      <c r="AC15" s="13" t="s">
        <v>899</v>
      </c>
      <c r="AD15" s="13" t="s">
        <v>352</v>
      </c>
      <c r="AE15" s="13" t="s">
        <v>741</v>
      </c>
      <c r="AF15" s="13" t="s">
        <v>792</v>
      </c>
      <c r="AG15" s="132">
        <v>0.66666666666666663</v>
      </c>
      <c r="AH15" s="13">
        <v>2</v>
      </c>
      <c r="AI15" s="13">
        <v>1</v>
      </c>
      <c r="AJ15" s="13">
        <f t="shared" si="4"/>
        <v>1.5</v>
      </c>
      <c r="AK15" s="13"/>
      <c r="AL15" s="13"/>
      <c r="AM15" s="13"/>
      <c r="AN15" s="13"/>
      <c r="AO15" s="13"/>
      <c r="AP15" s="13"/>
      <c r="AQ15" s="13"/>
      <c r="AR15" s="13"/>
      <c r="AS15" s="13">
        <f>2100*2/3</f>
        <v>1400</v>
      </c>
      <c r="AT15" s="13"/>
      <c r="AU15" s="13"/>
      <c r="AV15" s="13"/>
      <c r="AW15" s="13">
        <v>300</v>
      </c>
      <c r="AX15" s="13"/>
      <c r="AY15" s="13"/>
      <c r="AZ15" s="13"/>
      <c r="BA15" s="13"/>
      <c r="BB15" s="13">
        <f t="shared" si="5"/>
        <v>1700</v>
      </c>
      <c r="BC15" s="13">
        <f t="shared" si="6"/>
        <v>3500</v>
      </c>
      <c r="BD15" s="13">
        <f t="shared" si="7"/>
        <v>5074</v>
      </c>
      <c r="BE15" s="134">
        <f t="shared" si="8"/>
        <v>0.5917891299276884</v>
      </c>
      <c r="BF15" s="13"/>
      <c r="BG15" s="148">
        <v>42855</v>
      </c>
      <c r="BH15" s="13"/>
      <c r="BL15" s="13"/>
      <c r="BM15" s="13"/>
      <c r="BN15" s="13"/>
    </row>
    <row r="16" spans="1:66" x14ac:dyDescent="0.2">
      <c r="A16" s="13" t="s">
        <v>285</v>
      </c>
      <c r="B16" s="13" t="s">
        <v>135</v>
      </c>
      <c r="C16" s="13" t="s">
        <v>286</v>
      </c>
      <c r="D16" s="13" t="s">
        <v>135</v>
      </c>
      <c r="E16" s="13" t="s">
        <v>14</v>
      </c>
      <c r="F16" s="13" t="s">
        <v>287</v>
      </c>
      <c r="G16" s="13" t="s">
        <v>287</v>
      </c>
      <c r="H16" s="13" t="s">
        <v>288</v>
      </c>
      <c r="I16" s="13" t="s">
        <v>289</v>
      </c>
      <c r="J16" s="13" t="s">
        <v>12</v>
      </c>
      <c r="K16" s="13">
        <v>98011</v>
      </c>
      <c r="L16" s="13" t="s">
        <v>21</v>
      </c>
      <c r="M16" s="13">
        <v>201810</v>
      </c>
      <c r="N16" s="13" t="s">
        <v>13</v>
      </c>
      <c r="O16" s="13" t="s">
        <v>15</v>
      </c>
      <c r="P16" s="13" t="s">
        <v>90</v>
      </c>
      <c r="Q16" s="14" t="s">
        <v>184</v>
      </c>
      <c r="R16" s="13">
        <v>23115</v>
      </c>
      <c r="S16" s="13">
        <v>22300</v>
      </c>
      <c r="T16" s="13">
        <v>0</v>
      </c>
      <c r="U16" s="13">
        <v>815</v>
      </c>
      <c r="V16" s="13">
        <v>1800</v>
      </c>
      <c r="W16" s="48">
        <v>8574</v>
      </c>
      <c r="X16" s="48">
        <f t="shared" si="0"/>
        <v>0</v>
      </c>
      <c r="Y16" s="48">
        <f t="shared" si="1"/>
        <v>8574</v>
      </c>
      <c r="Z16" s="48">
        <f t="shared" si="2"/>
        <v>1800</v>
      </c>
      <c r="AA16" s="119">
        <v>0</v>
      </c>
      <c r="AB16" s="13">
        <f t="shared" si="3"/>
        <v>6774</v>
      </c>
      <c r="AC16" s="13" t="s">
        <v>899</v>
      </c>
      <c r="AD16" s="13" t="s">
        <v>352</v>
      </c>
      <c r="AE16" s="13" t="s">
        <v>741</v>
      </c>
      <c r="AF16" s="13" t="s">
        <v>352</v>
      </c>
      <c r="AH16" s="13">
        <v>1</v>
      </c>
      <c r="AI16" s="13">
        <v>1</v>
      </c>
      <c r="AJ16" s="13">
        <f t="shared" si="4"/>
        <v>1</v>
      </c>
      <c r="AK16" s="13">
        <v>1</v>
      </c>
      <c r="AS16" s="13">
        <v>2100</v>
      </c>
      <c r="AV16" s="13">
        <v>1438</v>
      </c>
      <c r="AZ16" s="13">
        <v>2400</v>
      </c>
      <c r="BB16" s="13">
        <f t="shared" si="5"/>
        <v>5938</v>
      </c>
      <c r="BC16" s="13">
        <f t="shared" si="6"/>
        <v>7738</v>
      </c>
      <c r="BD16" s="13">
        <f t="shared" si="7"/>
        <v>836</v>
      </c>
      <c r="BE16" s="134">
        <f t="shared" si="8"/>
        <v>9.7504082108700721E-2</v>
      </c>
      <c r="BG16" s="148">
        <v>42855</v>
      </c>
      <c r="BL16" s="15"/>
    </row>
    <row r="17" spans="1:66" s="15" customFormat="1" x14ac:dyDescent="0.2">
      <c r="A17" s="48" t="s">
        <v>290</v>
      </c>
      <c r="B17" s="48" t="s">
        <v>291</v>
      </c>
      <c r="C17" s="48" t="s">
        <v>293</v>
      </c>
      <c r="D17" s="48" t="s">
        <v>291</v>
      </c>
      <c r="E17" s="48" t="s">
        <v>292</v>
      </c>
      <c r="F17" s="48" t="s">
        <v>294</v>
      </c>
      <c r="G17" s="13" t="s">
        <v>919</v>
      </c>
      <c r="H17" s="48" t="s">
        <v>295</v>
      </c>
      <c r="I17" s="48" t="s">
        <v>18</v>
      </c>
      <c r="J17" s="48" t="s">
        <v>12</v>
      </c>
      <c r="K17" s="48">
        <v>98502</v>
      </c>
      <c r="L17" s="48" t="s">
        <v>21</v>
      </c>
      <c r="M17" s="48">
        <v>201810</v>
      </c>
      <c r="N17" s="48" t="s">
        <v>13</v>
      </c>
      <c r="O17" s="48" t="s">
        <v>15</v>
      </c>
      <c r="P17" s="48" t="s">
        <v>108</v>
      </c>
      <c r="Q17" s="49" t="s">
        <v>184</v>
      </c>
      <c r="R17" s="48">
        <v>23115</v>
      </c>
      <c r="S17" s="48">
        <v>22300</v>
      </c>
      <c r="T17" s="48">
        <v>0</v>
      </c>
      <c r="U17" s="48">
        <v>815</v>
      </c>
      <c r="V17" s="48">
        <v>1800</v>
      </c>
      <c r="W17" s="48">
        <v>8574</v>
      </c>
      <c r="X17" s="48">
        <f t="shared" si="0"/>
        <v>0</v>
      </c>
      <c r="Y17" s="48">
        <f t="shared" si="1"/>
        <v>8574</v>
      </c>
      <c r="Z17" s="48">
        <f t="shared" si="2"/>
        <v>1800</v>
      </c>
      <c r="AA17" s="120">
        <v>0</v>
      </c>
      <c r="AB17" s="13">
        <f t="shared" si="3"/>
        <v>6774</v>
      </c>
      <c r="AC17" s="48" t="s">
        <v>899</v>
      </c>
      <c r="AD17" s="48" t="s">
        <v>352</v>
      </c>
      <c r="AE17" s="48" t="s">
        <v>741</v>
      </c>
      <c r="AF17" s="48" t="s">
        <v>352</v>
      </c>
      <c r="AG17" s="48"/>
      <c r="AH17" s="48">
        <v>2</v>
      </c>
      <c r="AI17" s="48">
        <v>1</v>
      </c>
      <c r="AJ17" s="48">
        <f t="shared" si="4"/>
        <v>1.5</v>
      </c>
      <c r="AK17" s="48"/>
      <c r="AL17" s="48"/>
      <c r="AM17" s="48">
        <v>1068</v>
      </c>
      <c r="AN17" s="48"/>
      <c r="AO17" s="48"/>
      <c r="AP17" s="48"/>
      <c r="AQ17" s="48"/>
      <c r="AR17" s="48"/>
      <c r="AS17" s="48">
        <v>2100</v>
      </c>
      <c r="AT17" s="48"/>
      <c r="AU17" s="48"/>
      <c r="AV17" s="48"/>
      <c r="AW17" s="48"/>
      <c r="AX17" s="48"/>
      <c r="AY17" s="48"/>
      <c r="AZ17" s="13"/>
      <c r="BA17" s="48"/>
      <c r="BB17" s="13">
        <f t="shared" si="5"/>
        <v>3168</v>
      </c>
      <c r="BC17" s="13">
        <f t="shared" si="6"/>
        <v>4968</v>
      </c>
      <c r="BD17" s="13">
        <f t="shared" si="7"/>
        <v>3606</v>
      </c>
      <c r="BE17" s="134">
        <f t="shared" si="8"/>
        <v>0.42057382785164449</v>
      </c>
      <c r="BF17" s="48"/>
      <c r="BG17" s="148">
        <v>42855</v>
      </c>
      <c r="BH17" s="48"/>
      <c r="BI17" s="48"/>
      <c r="BJ17" s="48"/>
      <c r="BK17" s="48"/>
      <c r="BL17" s="13"/>
      <c r="BM17" s="13"/>
      <c r="BN17" s="13"/>
    </row>
    <row r="18" spans="1:66" s="15" customFormat="1" x14ac:dyDescent="0.2">
      <c r="A18" s="13" t="s">
        <v>350</v>
      </c>
      <c r="B18" s="13" t="s">
        <v>915</v>
      </c>
      <c r="C18" s="13" t="s">
        <v>353</v>
      </c>
      <c r="D18" s="13" t="s">
        <v>351</v>
      </c>
      <c r="E18" s="13" t="s">
        <v>352</v>
      </c>
      <c r="F18" s="13" t="s">
        <v>354</v>
      </c>
      <c r="G18" s="13" t="s">
        <v>922</v>
      </c>
      <c r="H18" s="13" t="s">
        <v>355</v>
      </c>
      <c r="I18" s="13" t="s">
        <v>39</v>
      </c>
      <c r="J18" s="13" t="s">
        <v>12</v>
      </c>
      <c r="K18" s="13">
        <v>98408</v>
      </c>
      <c r="L18" s="13" t="s">
        <v>21</v>
      </c>
      <c r="M18" s="13">
        <v>201810</v>
      </c>
      <c r="N18" s="13" t="s">
        <v>13</v>
      </c>
      <c r="O18" s="13" t="s">
        <v>15</v>
      </c>
      <c r="P18" s="13" t="s">
        <v>356</v>
      </c>
      <c r="Q18" s="14" t="s">
        <v>184</v>
      </c>
      <c r="R18" s="13">
        <v>23115</v>
      </c>
      <c r="S18" s="13">
        <v>22300</v>
      </c>
      <c r="T18" s="13">
        <v>0</v>
      </c>
      <c r="U18" s="13">
        <v>815</v>
      </c>
      <c r="V18" s="13">
        <v>1800</v>
      </c>
      <c r="W18" s="48">
        <v>8574</v>
      </c>
      <c r="X18" s="48">
        <f t="shared" si="0"/>
        <v>0</v>
      </c>
      <c r="Y18" s="48">
        <f t="shared" si="1"/>
        <v>8574</v>
      </c>
      <c r="Z18" s="48">
        <f t="shared" si="2"/>
        <v>1800</v>
      </c>
      <c r="AA18" s="119">
        <v>0</v>
      </c>
      <c r="AB18" s="13">
        <f t="shared" si="3"/>
        <v>6774</v>
      </c>
      <c r="AC18" s="13" t="s">
        <v>899</v>
      </c>
      <c r="AD18" s="13" t="s">
        <v>352</v>
      </c>
      <c r="AE18" s="13" t="s">
        <v>741</v>
      </c>
      <c r="AF18" s="13" t="s">
        <v>352</v>
      </c>
      <c r="AG18" s="13"/>
      <c r="AH18" s="13">
        <v>1</v>
      </c>
      <c r="AI18" s="13">
        <v>1</v>
      </c>
      <c r="AJ18" s="13">
        <f t="shared" si="4"/>
        <v>1</v>
      </c>
      <c r="AK18" s="13"/>
      <c r="AL18" s="13"/>
      <c r="AM18" s="13"/>
      <c r="AN18" s="13"/>
      <c r="AO18" s="13"/>
      <c r="AP18" s="13"/>
      <c r="AQ18" s="13"/>
      <c r="AR18" s="13"/>
      <c r="AS18" s="13">
        <v>2100</v>
      </c>
      <c r="AT18" s="13"/>
      <c r="AU18" s="13"/>
      <c r="AV18" s="13"/>
      <c r="AW18" s="13"/>
      <c r="AX18" s="13"/>
      <c r="AY18" s="13"/>
      <c r="AZ18" s="13">
        <v>1500</v>
      </c>
      <c r="BA18" s="13"/>
      <c r="BB18" s="13">
        <f t="shared" si="5"/>
        <v>3600</v>
      </c>
      <c r="BC18" s="13">
        <f t="shared" si="6"/>
        <v>5400</v>
      </c>
      <c r="BD18" s="13">
        <f t="shared" si="7"/>
        <v>3174</v>
      </c>
      <c r="BE18" s="134">
        <f t="shared" si="8"/>
        <v>0.37018894331700491</v>
      </c>
      <c r="BF18" s="13"/>
      <c r="BG18" s="148">
        <v>42855</v>
      </c>
      <c r="BH18" s="13"/>
      <c r="BI18" s="13"/>
      <c r="BJ18" s="13"/>
      <c r="BK18" s="13"/>
      <c r="BL18" s="11"/>
      <c r="BM18" s="13"/>
      <c r="BN18" s="54"/>
    </row>
    <row r="19" spans="1:66" s="113" customFormat="1" x14ac:dyDescent="0.2">
      <c r="A19" s="13" t="s">
        <v>385</v>
      </c>
      <c r="B19" s="13" t="s">
        <v>386</v>
      </c>
      <c r="C19" s="13" t="s">
        <v>387</v>
      </c>
      <c r="D19" s="13" t="s">
        <v>386</v>
      </c>
      <c r="E19" s="13" t="s">
        <v>93</v>
      </c>
      <c r="F19" s="13" t="s">
        <v>388</v>
      </c>
      <c r="G19" s="13" t="s">
        <v>923</v>
      </c>
      <c r="H19" s="13" t="s">
        <v>389</v>
      </c>
      <c r="I19" s="13" t="s">
        <v>71</v>
      </c>
      <c r="J19" s="13" t="s">
        <v>12</v>
      </c>
      <c r="K19" s="13">
        <v>98225</v>
      </c>
      <c r="L19" s="13" t="s">
        <v>21</v>
      </c>
      <c r="M19" s="13">
        <v>201810</v>
      </c>
      <c r="N19" s="13" t="s">
        <v>13</v>
      </c>
      <c r="O19" s="13" t="s">
        <v>15</v>
      </c>
      <c r="P19" s="13" t="s">
        <v>98</v>
      </c>
      <c r="Q19" s="14" t="s">
        <v>184</v>
      </c>
      <c r="R19" s="13">
        <v>23115</v>
      </c>
      <c r="S19" s="13">
        <v>22300</v>
      </c>
      <c r="T19" s="13">
        <v>0</v>
      </c>
      <c r="U19" s="13">
        <v>815</v>
      </c>
      <c r="V19" s="13">
        <v>1800</v>
      </c>
      <c r="W19" s="48">
        <v>8574</v>
      </c>
      <c r="X19" s="48">
        <f t="shared" si="0"/>
        <v>0</v>
      </c>
      <c r="Y19" s="48">
        <f t="shared" si="1"/>
        <v>8574</v>
      </c>
      <c r="Z19" s="48">
        <f t="shared" si="2"/>
        <v>1800</v>
      </c>
      <c r="AA19" s="119">
        <v>0</v>
      </c>
      <c r="AB19" s="13">
        <f t="shared" si="3"/>
        <v>6774</v>
      </c>
      <c r="AC19" s="13" t="s">
        <v>899</v>
      </c>
      <c r="AD19" s="13" t="s">
        <v>352</v>
      </c>
      <c r="AE19" s="13" t="s">
        <v>741</v>
      </c>
      <c r="AF19" s="13" t="s">
        <v>352</v>
      </c>
      <c r="AG19" s="13"/>
      <c r="AH19" s="13">
        <v>1</v>
      </c>
      <c r="AI19" s="13">
        <v>2</v>
      </c>
      <c r="AJ19" s="13">
        <f t="shared" si="4"/>
        <v>1.5</v>
      </c>
      <c r="AK19" s="13"/>
      <c r="AL19" s="13"/>
      <c r="AM19" s="13">
        <v>1410</v>
      </c>
      <c r="AN19" s="13"/>
      <c r="AO19" s="13"/>
      <c r="AP19" s="13"/>
      <c r="AQ19" s="13"/>
      <c r="AR19" s="13"/>
      <c r="AS19" s="13"/>
      <c r="AT19" s="13"/>
      <c r="AU19" s="13"/>
      <c r="AV19" s="13"/>
      <c r="AW19" s="13"/>
      <c r="AX19" s="13">
        <v>700</v>
      </c>
      <c r="AY19" s="13"/>
      <c r="AZ19" s="13"/>
      <c r="BA19" s="13"/>
      <c r="BB19" s="13">
        <f t="shared" si="5"/>
        <v>2110</v>
      </c>
      <c r="BC19" s="13">
        <f t="shared" si="6"/>
        <v>3910</v>
      </c>
      <c r="BD19" s="13">
        <f t="shared" si="7"/>
        <v>4664</v>
      </c>
      <c r="BE19" s="134">
        <f t="shared" si="8"/>
        <v>0.54397014229064611</v>
      </c>
      <c r="BF19" s="13"/>
      <c r="BG19" s="148">
        <v>42855</v>
      </c>
      <c r="BH19" s="13"/>
      <c r="BI19" s="13"/>
      <c r="BJ19" s="13"/>
      <c r="BK19" s="13"/>
      <c r="BL19" s="13"/>
      <c r="BM19" s="13"/>
      <c r="BN19" s="13"/>
    </row>
    <row r="20" spans="1:66" x14ac:dyDescent="0.2">
      <c r="A20" s="13" t="s">
        <v>172</v>
      </c>
      <c r="B20" s="13" t="s">
        <v>81</v>
      </c>
      <c r="C20" s="13" t="s">
        <v>174</v>
      </c>
      <c r="D20" s="13" t="s">
        <v>81</v>
      </c>
      <c r="E20" s="13" t="s">
        <v>173</v>
      </c>
      <c r="F20" s="13" t="s">
        <v>175</v>
      </c>
      <c r="G20" s="13" t="s">
        <v>175</v>
      </c>
      <c r="H20" s="13" t="s">
        <v>176</v>
      </c>
      <c r="I20" s="13" t="s">
        <v>18</v>
      </c>
      <c r="J20" s="13" t="s">
        <v>12</v>
      </c>
      <c r="K20" s="13">
        <v>98506</v>
      </c>
      <c r="L20" s="13" t="s">
        <v>21</v>
      </c>
      <c r="M20" s="13">
        <v>201810</v>
      </c>
      <c r="N20" s="13" t="s">
        <v>13</v>
      </c>
      <c r="O20" s="13" t="s">
        <v>15</v>
      </c>
      <c r="P20" s="13" t="s">
        <v>34</v>
      </c>
      <c r="Q20" s="14" t="s">
        <v>184</v>
      </c>
      <c r="R20" s="13">
        <v>23115</v>
      </c>
      <c r="S20" s="13">
        <v>20500</v>
      </c>
      <c r="T20" s="13">
        <v>14969</v>
      </c>
      <c r="U20" s="13">
        <v>2615</v>
      </c>
      <c r="V20" s="13">
        <v>0</v>
      </c>
      <c r="W20" s="48">
        <v>8574</v>
      </c>
      <c r="X20" s="48">
        <f t="shared" si="0"/>
        <v>14969</v>
      </c>
      <c r="Y20" s="48">
        <f t="shared" si="1"/>
        <v>-6395</v>
      </c>
      <c r="Z20" s="48">
        <f t="shared" si="2"/>
        <v>0</v>
      </c>
      <c r="AA20" s="119">
        <v>0</v>
      </c>
      <c r="AB20" s="13">
        <f t="shared" si="3"/>
        <v>-6395</v>
      </c>
      <c r="AC20" s="13" t="s">
        <v>899</v>
      </c>
      <c r="AD20" s="13" t="s">
        <v>352</v>
      </c>
      <c r="AE20" s="13" t="s">
        <v>741</v>
      </c>
      <c r="AF20" s="13" t="s">
        <v>352</v>
      </c>
      <c r="AH20" s="13">
        <v>1</v>
      </c>
      <c r="AI20" s="13">
        <v>1</v>
      </c>
      <c r="AJ20" s="13">
        <f t="shared" si="4"/>
        <v>1</v>
      </c>
      <c r="AZ20" s="13">
        <v>1500</v>
      </c>
      <c r="BB20" s="13">
        <f t="shared" si="5"/>
        <v>1500</v>
      </c>
      <c r="BC20" s="13">
        <f t="shared" si="6"/>
        <v>1500</v>
      </c>
      <c r="BD20" s="13">
        <f t="shared" si="7"/>
        <v>-7895</v>
      </c>
      <c r="BE20" s="134">
        <f t="shared" si="8"/>
        <v>-0.9208070912059716</v>
      </c>
      <c r="BG20" s="148">
        <v>42855</v>
      </c>
      <c r="BN20" s="15"/>
    </row>
    <row r="21" spans="1:66" x14ac:dyDescent="0.2">
      <c r="A21" s="16" t="s">
        <v>204</v>
      </c>
      <c r="B21" s="16" t="s">
        <v>97</v>
      </c>
      <c r="C21" s="16" t="s">
        <v>206</v>
      </c>
      <c r="D21" s="16" t="s">
        <v>97</v>
      </c>
      <c r="E21" s="16" t="s">
        <v>205</v>
      </c>
      <c r="F21" s="16" t="s">
        <v>207</v>
      </c>
      <c r="G21" s="144" t="s">
        <v>207</v>
      </c>
      <c r="H21" s="16" t="s">
        <v>208</v>
      </c>
      <c r="I21" s="16" t="s">
        <v>60</v>
      </c>
      <c r="J21" s="16" t="s">
        <v>12</v>
      </c>
      <c r="K21" s="16">
        <v>98531</v>
      </c>
      <c r="L21" s="16" t="s">
        <v>21</v>
      </c>
      <c r="M21" s="16">
        <v>201810</v>
      </c>
      <c r="N21" s="16" t="s">
        <v>13</v>
      </c>
      <c r="O21" s="16" t="s">
        <v>15</v>
      </c>
      <c r="P21" s="16" t="s">
        <v>209</v>
      </c>
      <c r="Q21" s="17" t="s">
        <v>99</v>
      </c>
      <c r="R21" s="16">
        <v>23115</v>
      </c>
      <c r="S21" s="16">
        <v>20500</v>
      </c>
      <c r="T21" s="16">
        <v>0</v>
      </c>
      <c r="U21" s="16">
        <v>2615</v>
      </c>
      <c r="V21" s="16">
        <v>0</v>
      </c>
      <c r="W21" s="48">
        <v>8574</v>
      </c>
      <c r="X21" s="48">
        <f t="shared" si="0"/>
        <v>0</v>
      </c>
      <c r="Y21" s="48">
        <f t="shared" si="1"/>
        <v>8574</v>
      </c>
      <c r="Z21" s="48">
        <f t="shared" si="2"/>
        <v>0</v>
      </c>
      <c r="AA21" s="124">
        <v>0</v>
      </c>
      <c r="AB21" s="13">
        <f t="shared" si="3"/>
        <v>8574</v>
      </c>
      <c r="AC21" s="16" t="s">
        <v>899</v>
      </c>
      <c r="AD21" s="16" t="s">
        <v>352</v>
      </c>
      <c r="AE21" s="16" t="s">
        <v>741</v>
      </c>
      <c r="AF21" s="16" t="s">
        <v>352</v>
      </c>
      <c r="AG21" s="16"/>
      <c r="AH21" s="16">
        <v>1</v>
      </c>
      <c r="AI21" s="16">
        <v>1</v>
      </c>
      <c r="AJ21" s="13">
        <f t="shared" si="4"/>
        <v>1</v>
      </c>
      <c r="AK21" s="16"/>
      <c r="AL21" s="16"/>
      <c r="AM21" s="16"/>
      <c r="AN21" s="16"/>
      <c r="AO21" s="16"/>
      <c r="AP21" s="16"/>
      <c r="AQ21" s="16"/>
      <c r="AR21" s="16"/>
      <c r="AS21" s="16"/>
      <c r="AT21" s="16"/>
      <c r="AU21" s="16"/>
      <c r="AV21" s="16"/>
      <c r="AW21" s="16"/>
      <c r="AX21" s="16"/>
      <c r="AY21" s="16"/>
      <c r="AZ21" s="16">
        <v>1500</v>
      </c>
      <c r="BA21" s="16"/>
      <c r="BB21" s="13">
        <f t="shared" si="5"/>
        <v>1500</v>
      </c>
      <c r="BC21" s="13">
        <f t="shared" si="6"/>
        <v>1500</v>
      </c>
      <c r="BD21" s="13">
        <f t="shared" si="7"/>
        <v>7074</v>
      </c>
      <c r="BE21" s="134">
        <f t="shared" si="8"/>
        <v>0.82505248425472355</v>
      </c>
      <c r="BF21" s="16"/>
      <c r="BG21" s="148">
        <v>42855</v>
      </c>
      <c r="BH21" s="16"/>
    </row>
    <row r="22" spans="1:66" x14ac:dyDescent="0.2">
      <c r="A22" s="13" t="s">
        <v>304</v>
      </c>
      <c r="B22" s="13" t="s">
        <v>305</v>
      </c>
      <c r="C22" s="13" t="s">
        <v>307</v>
      </c>
      <c r="D22" s="13" t="s">
        <v>305</v>
      </c>
      <c r="E22" s="13" t="s">
        <v>306</v>
      </c>
      <c r="F22" s="13" t="s">
        <v>308</v>
      </c>
      <c r="G22" s="13" t="s">
        <v>921</v>
      </c>
      <c r="H22" s="13" t="s">
        <v>309</v>
      </c>
      <c r="I22" s="13" t="s">
        <v>18</v>
      </c>
      <c r="J22" s="13" t="s">
        <v>12</v>
      </c>
      <c r="K22" s="13">
        <v>98506</v>
      </c>
      <c r="L22" s="13" t="s">
        <v>21</v>
      </c>
      <c r="M22" s="13">
        <v>201810</v>
      </c>
      <c r="N22" s="13" t="s">
        <v>13</v>
      </c>
      <c r="O22" s="13" t="s">
        <v>15</v>
      </c>
      <c r="P22" s="13" t="s">
        <v>26</v>
      </c>
      <c r="Q22" s="14" t="s">
        <v>184</v>
      </c>
      <c r="R22" s="13">
        <v>23115</v>
      </c>
      <c r="S22" s="13">
        <v>20500</v>
      </c>
      <c r="T22" s="13">
        <v>5569</v>
      </c>
      <c r="U22" s="13">
        <v>2615</v>
      </c>
      <c r="V22" s="13">
        <v>0</v>
      </c>
      <c r="W22" s="48">
        <v>8574</v>
      </c>
      <c r="X22" s="48">
        <f t="shared" si="0"/>
        <v>5569</v>
      </c>
      <c r="Y22" s="48">
        <f t="shared" si="1"/>
        <v>3005</v>
      </c>
      <c r="Z22" s="48">
        <f t="shared" si="2"/>
        <v>0</v>
      </c>
      <c r="AA22" s="119">
        <v>0</v>
      </c>
      <c r="AB22" s="13">
        <f t="shared" si="3"/>
        <v>3005</v>
      </c>
      <c r="AC22" s="13" t="s">
        <v>899</v>
      </c>
      <c r="AD22" s="13" t="s">
        <v>352</v>
      </c>
      <c r="AE22" s="13" t="s">
        <v>741</v>
      </c>
      <c r="AF22" s="13" t="s">
        <v>352</v>
      </c>
      <c r="AH22" s="13">
        <v>1</v>
      </c>
      <c r="AI22" s="13">
        <v>1</v>
      </c>
      <c r="AJ22" s="13">
        <f t="shared" si="4"/>
        <v>1</v>
      </c>
      <c r="AZ22" s="13">
        <v>1500</v>
      </c>
      <c r="BB22" s="13">
        <f t="shared" si="5"/>
        <v>1500</v>
      </c>
      <c r="BC22" s="13">
        <f t="shared" si="6"/>
        <v>1500</v>
      </c>
      <c r="BD22" s="13">
        <f t="shared" si="7"/>
        <v>1505</v>
      </c>
      <c r="BE22" s="134">
        <f t="shared" si="8"/>
        <v>0.17553067413109399</v>
      </c>
      <c r="BG22" s="148">
        <v>42855</v>
      </c>
    </row>
    <row r="23" spans="1:66" x14ac:dyDescent="0.2">
      <c r="A23" s="13" t="s">
        <v>898</v>
      </c>
      <c r="B23" s="11" t="s">
        <v>785</v>
      </c>
      <c r="C23" s="11" t="s">
        <v>786</v>
      </c>
      <c r="D23" s="11" t="s">
        <v>785</v>
      </c>
      <c r="E23" s="11" t="s">
        <v>364</v>
      </c>
      <c r="F23" s="11"/>
      <c r="G23" s="147" t="s">
        <v>787</v>
      </c>
      <c r="H23" s="11"/>
      <c r="I23" s="11" t="s">
        <v>33</v>
      </c>
      <c r="J23" s="11" t="s">
        <v>12</v>
      </c>
      <c r="K23" s="11">
        <v>98501</v>
      </c>
      <c r="L23" s="11"/>
      <c r="M23" s="11">
        <v>201810</v>
      </c>
      <c r="N23" s="11" t="s">
        <v>13</v>
      </c>
      <c r="O23" s="11"/>
      <c r="P23" s="11"/>
      <c r="Q23" s="12" t="s">
        <v>13</v>
      </c>
      <c r="R23" s="11"/>
      <c r="S23" s="11"/>
      <c r="T23" s="11"/>
      <c r="U23" s="11"/>
      <c r="V23" s="11">
        <v>0</v>
      </c>
      <c r="W23" s="48">
        <v>8574</v>
      </c>
      <c r="X23" s="48">
        <f t="shared" si="0"/>
        <v>0</v>
      </c>
      <c r="Y23" s="48">
        <f t="shared" si="1"/>
        <v>8574</v>
      </c>
      <c r="Z23" s="48">
        <f t="shared" si="2"/>
        <v>0</v>
      </c>
      <c r="AA23" s="126">
        <v>0</v>
      </c>
      <c r="AB23" s="13">
        <f t="shared" si="3"/>
        <v>8574</v>
      </c>
      <c r="AC23" s="11" t="s">
        <v>899</v>
      </c>
      <c r="AD23" s="11" t="s">
        <v>352</v>
      </c>
      <c r="AE23" s="11" t="s">
        <v>741</v>
      </c>
      <c r="AF23" s="11" t="s">
        <v>352</v>
      </c>
      <c r="AG23" s="11"/>
      <c r="AH23" s="11">
        <v>1</v>
      </c>
      <c r="AI23" s="11">
        <v>1</v>
      </c>
      <c r="AJ23" s="11">
        <f t="shared" si="4"/>
        <v>1</v>
      </c>
      <c r="AK23" s="11"/>
      <c r="AL23" s="11"/>
      <c r="AM23" s="11"/>
      <c r="AN23" s="11"/>
      <c r="AO23" s="11"/>
      <c r="AP23" s="11"/>
      <c r="AQ23" s="11"/>
      <c r="AR23" s="11"/>
      <c r="AS23" s="11"/>
      <c r="AT23" s="11"/>
      <c r="AU23" s="11"/>
      <c r="AV23" s="11"/>
      <c r="AW23" s="11"/>
      <c r="AX23" s="11"/>
      <c r="AY23" s="11"/>
      <c r="AZ23" s="11">
        <v>1500</v>
      </c>
      <c r="BA23" s="11"/>
      <c r="BB23" s="13">
        <f t="shared" si="5"/>
        <v>1500</v>
      </c>
      <c r="BC23" s="13">
        <f t="shared" si="6"/>
        <v>1500</v>
      </c>
      <c r="BD23" s="13">
        <f t="shared" si="7"/>
        <v>7074</v>
      </c>
      <c r="BE23" s="134">
        <f t="shared" si="8"/>
        <v>0.82505248425472355</v>
      </c>
      <c r="BF23" s="11"/>
      <c r="BG23" s="148">
        <v>42855</v>
      </c>
      <c r="BH23" s="11"/>
      <c r="BM23" s="15"/>
      <c r="BN23" s="11"/>
    </row>
    <row r="24" spans="1:66" x14ac:dyDescent="0.2">
      <c r="A24" s="16" t="s">
        <v>418</v>
      </c>
      <c r="B24" s="16" t="s">
        <v>89</v>
      </c>
      <c r="C24" s="16" t="s">
        <v>419</v>
      </c>
      <c r="D24" s="16" t="s">
        <v>89</v>
      </c>
      <c r="E24" s="16" t="s">
        <v>14</v>
      </c>
      <c r="F24" s="16" t="s">
        <v>420</v>
      </c>
      <c r="G24" s="144" t="s">
        <v>924</v>
      </c>
      <c r="H24" s="16" t="s">
        <v>421</v>
      </c>
      <c r="I24" s="16" t="s">
        <v>43</v>
      </c>
      <c r="J24" s="16" t="s">
        <v>12</v>
      </c>
      <c r="K24" s="16">
        <v>98102</v>
      </c>
      <c r="L24" s="16" t="s">
        <v>21</v>
      </c>
      <c r="M24" s="16">
        <v>201810</v>
      </c>
      <c r="N24" s="16" t="s">
        <v>13</v>
      </c>
      <c r="O24" s="16" t="s">
        <v>15</v>
      </c>
      <c r="P24" s="16" t="s">
        <v>422</v>
      </c>
      <c r="Q24" s="17" t="s">
        <v>99</v>
      </c>
      <c r="R24" s="16">
        <v>23115</v>
      </c>
      <c r="S24" s="16">
        <v>20500</v>
      </c>
      <c r="T24" s="16">
        <v>12161</v>
      </c>
      <c r="U24" s="16">
        <v>2615</v>
      </c>
      <c r="V24" s="16">
        <v>0</v>
      </c>
      <c r="W24" s="48">
        <v>8574</v>
      </c>
      <c r="X24" s="48">
        <f t="shared" si="0"/>
        <v>12161</v>
      </c>
      <c r="Y24" s="48">
        <f t="shared" si="1"/>
        <v>-3587</v>
      </c>
      <c r="Z24" s="48">
        <f t="shared" si="2"/>
        <v>0</v>
      </c>
      <c r="AA24" s="124">
        <v>0</v>
      </c>
      <c r="AB24" s="13">
        <f t="shared" si="3"/>
        <v>-3587</v>
      </c>
      <c r="AC24" s="16" t="s">
        <v>899</v>
      </c>
      <c r="AD24" s="16" t="s">
        <v>352</v>
      </c>
      <c r="AE24" s="16" t="s">
        <v>741</v>
      </c>
      <c r="AF24" s="16" t="s">
        <v>352</v>
      </c>
      <c r="AG24" s="16"/>
      <c r="AH24" s="16">
        <v>1</v>
      </c>
      <c r="AI24" s="16">
        <v>1</v>
      </c>
      <c r="AJ24" s="16">
        <f t="shared" si="4"/>
        <v>1</v>
      </c>
      <c r="AK24" s="16"/>
      <c r="AL24" s="16"/>
      <c r="AM24" s="16"/>
      <c r="AN24" s="16"/>
      <c r="AO24" s="16"/>
      <c r="AP24" s="16"/>
      <c r="AQ24" s="16"/>
      <c r="AR24" s="16"/>
      <c r="AS24" s="16"/>
      <c r="AT24" s="16"/>
      <c r="AU24" s="16"/>
      <c r="AV24" s="16"/>
      <c r="AW24" s="16"/>
      <c r="AX24" s="16"/>
      <c r="AY24" s="16"/>
      <c r="AZ24" s="16">
        <v>1500</v>
      </c>
      <c r="BA24" s="16"/>
      <c r="BB24" s="13">
        <f t="shared" si="5"/>
        <v>1500</v>
      </c>
      <c r="BC24" s="13">
        <f t="shared" si="6"/>
        <v>1500</v>
      </c>
      <c r="BD24" s="13">
        <f t="shared" si="7"/>
        <v>-5087</v>
      </c>
      <c r="BE24" s="134">
        <f t="shared" si="8"/>
        <v>-0.59330534173081406</v>
      </c>
      <c r="BF24" s="16"/>
      <c r="BG24" s="148">
        <v>42855</v>
      </c>
      <c r="BH24" s="16"/>
      <c r="BL24" s="56"/>
      <c r="BN24" s="56"/>
    </row>
    <row r="25" spans="1:66" x14ac:dyDescent="0.2">
      <c r="A25" s="13" t="s">
        <v>443</v>
      </c>
      <c r="B25" s="13" t="s">
        <v>85</v>
      </c>
      <c r="C25" s="13" t="s">
        <v>444</v>
      </c>
      <c r="D25" s="13" t="s">
        <v>85</v>
      </c>
      <c r="E25" s="13" t="s">
        <v>99</v>
      </c>
      <c r="F25" s="13" t="s">
        <v>445</v>
      </c>
      <c r="G25" s="13" t="s">
        <v>925</v>
      </c>
      <c r="H25" s="13" t="s">
        <v>446</v>
      </c>
      <c r="I25" s="13" t="s">
        <v>43</v>
      </c>
      <c r="J25" s="13" t="s">
        <v>12</v>
      </c>
      <c r="K25" s="13">
        <v>98103</v>
      </c>
      <c r="L25" s="13" t="s">
        <v>21</v>
      </c>
      <c r="M25" s="13">
        <v>201810</v>
      </c>
      <c r="N25" s="13" t="s">
        <v>13</v>
      </c>
      <c r="O25" s="13" t="s">
        <v>15</v>
      </c>
      <c r="P25" s="13" t="s">
        <v>241</v>
      </c>
      <c r="Q25" s="14" t="s">
        <v>184</v>
      </c>
      <c r="R25" s="13">
        <v>23115</v>
      </c>
      <c r="S25" s="13">
        <v>20500</v>
      </c>
      <c r="T25" s="13">
        <v>13175</v>
      </c>
      <c r="U25" s="13">
        <v>2615</v>
      </c>
      <c r="V25" s="13">
        <v>0</v>
      </c>
      <c r="W25" s="48">
        <v>8574</v>
      </c>
      <c r="X25" s="48">
        <f t="shared" si="0"/>
        <v>13175</v>
      </c>
      <c r="Y25" s="48">
        <f t="shared" si="1"/>
        <v>-4601</v>
      </c>
      <c r="Z25" s="48">
        <f t="shared" si="2"/>
        <v>0</v>
      </c>
      <c r="AA25" s="119">
        <v>0</v>
      </c>
      <c r="AB25" s="13">
        <f t="shared" si="3"/>
        <v>-4601</v>
      </c>
      <c r="AC25" s="13" t="s">
        <v>899</v>
      </c>
      <c r="AD25" s="13" t="s">
        <v>352</v>
      </c>
      <c r="AE25" s="13" t="s">
        <v>741</v>
      </c>
      <c r="AF25" s="13" t="s">
        <v>352</v>
      </c>
      <c r="AH25" s="13">
        <v>1</v>
      </c>
      <c r="AI25" s="13">
        <v>1</v>
      </c>
      <c r="AJ25" s="13">
        <f t="shared" si="4"/>
        <v>1</v>
      </c>
      <c r="AZ25" s="13">
        <v>1500</v>
      </c>
      <c r="BB25" s="13">
        <f t="shared" si="5"/>
        <v>1500</v>
      </c>
      <c r="BC25" s="13">
        <f t="shared" si="6"/>
        <v>1500</v>
      </c>
      <c r="BD25" s="13">
        <f t="shared" si="7"/>
        <v>-6101</v>
      </c>
      <c r="BE25" s="134">
        <f t="shared" si="8"/>
        <v>-0.71156986237462094</v>
      </c>
      <c r="BG25" s="148">
        <v>42855</v>
      </c>
    </row>
    <row r="26" spans="1:66" s="48" customFormat="1" x14ac:dyDescent="0.2">
      <c r="A26" s="13" t="s">
        <v>481</v>
      </c>
      <c r="B26" s="13" t="s">
        <v>482</v>
      </c>
      <c r="C26" s="13" t="s">
        <v>477</v>
      </c>
      <c r="D26" s="13" t="s">
        <v>482</v>
      </c>
      <c r="E26" s="13" t="s">
        <v>483</v>
      </c>
      <c r="F26" s="13" t="s">
        <v>484</v>
      </c>
      <c r="G26" s="13" t="s">
        <v>926</v>
      </c>
      <c r="H26" s="13" t="s">
        <v>485</v>
      </c>
      <c r="I26" s="13" t="s">
        <v>18</v>
      </c>
      <c r="J26" s="13" t="s">
        <v>12</v>
      </c>
      <c r="K26" s="13">
        <v>98505</v>
      </c>
      <c r="L26" s="13" t="s">
        <v>21</v>
      </c>
      <c r="M26" s="13">
        <v>201810</v>
      </c>
      <c r="N26" s="13" t="s">
        <v>13</v>
      </c>
      <c r="O26" s="13" t="s">
        <v>15</v>
      </c>
      <c r="P26" s="13" t="s">
        <v>92</v>
      </c>
      <c r="Q26" s="14" t="s">
        <v>184</v>
      </c>
      <c r="R26" s="13">
        <v>23115</v>
      </c>
      <c r="S26" s="13">
        <v>20500</v>
      </c>
      <c r="T26" s="13">
        <v>12155</v>
      </c>
      <c r="U26" s="13">
        <v>2615</v>
      </c>
      <c r="V26" s="13">
        <v>0</v>
      </c>
      <c r="W26" s="48">
        <v>8574</v>
      </c>
      <c r="X26" s="48">
        <f t="shared" si="0"/>
        <v>12155</v>
      </c>
      <c r="Y26" s="48">
        <f t="shared" si="1"/>
        <v>-3581</v>
      </c>
      <c r="Z26" s="48">
        <f t="shared" si="2"/>
        <v>0</v>
      </c>
      <c r="AA26" s="119">
        <v>0</v>
      </c>
      <c r="AB26" s="13">
        <f t="shared" si="3"/>
        <v>-3581</v>
      </c>
      <c r="AC26" s="13" t="s">
        <v>899</v>
      </c>
      <c r="AD26" s="13" t="s">
        <v>352</v>
      </c>
      <c r="AE26" s="13" t="s">
        <v>741</v>
      </c>
      <c r="AF26" s="13" t="s">
        <v>352</v>
      </c>
      <c r="AG26" s="13"/>
      <c r="AH26" s="13">
        <v>1</v>
      </c>
      <c r="AI26" s="13">
        <v>2</v>
      </c>
      <c r="AJ26" s="13">
        <f t="shared" si="4"/>
        <v>1.5</v>
      </c>
      <c r="AK26" s="13"/>
      <c r="AL26" s="13"/>
      <c r="AM26" s="13"/>
      <c r="AN26" s="13"/>
      <c r="AO26" s="13"/>
      <c r="AP26" s="13"/>
      <c r="AQ26" s="13"/>
      <c r="AR26" s="13"/>
      <c r="AS26" s="13"/>
      <c r="AT26" s="13"/>
      <c r="AU26" s="13"/>
      <c r="AV26" s="13"/>
      <c r="AW26" s="13"/>
      <c r="AX26" s="13"/>
      <c r="AY26" s="13"/>
      <c r="AZ26" s="13"/>
      <c r="BA26" s="13"/>
      <c r="BB26" s="13">
        <f t="shared" si="5"/>
        <v>0</v>
      </c>
      <c r="BC26" s="13">
        <f t="shared" si="6"/>
        <v>0</v>
      </c>
      <c r="BD26" s="13">
        <f t="shared" si="7"/>
        <v>-3581</v>
      </c>
      <c r="BE26" s="134">
        <f t="shared" si="8"/>
        <v>-0.41765803592255657</v>
      </c>
      <c r="BF26" s="13"/>
      <c r="BG26" s="148">
        <v>42855</v>
      </c>
      <c r="BH26" s="13"/>
      <c r="BI26" s="13"/>
      <c r="BJ26" s="13"/>
      <c r="BK26" s="13"/>
      <c r="BL26" s="13"/>
      <c r="BM26" s="13"/>
      <c r="BN26" s="13"/>
    </row>
    <row r="27" spans="1:66" s="54" customFormat="1" x14ac:dyDescent="0.2">
      <c r="A27" s="16" t="s">
        <v>560</v>
      </c>
      <c r="B27" s="16" t="s">
        <v>561</v>
      </c>
      <c r="C27" s="16" t="s">
        <v>563</v>
      </c>
      <c r="D27" s="16" t="s">
        <v>561</v>
      </c>
      <c r="E27" s="16" t="s">
        <v>562</v>
      </c>
      <c r="F27" s="16" t="s">
        <v>564</v>
      </c>
      <c r="G27" s="144" t="s">
        <v>928</v>
      </c>
      <c r="H27" s="16" t="s">
        <v>565</v>
      </c>
      <c r="I27" s="16" t="s">
        <v>39</v>
      </c>
      <c r="J27" s="16" t="s">
        <v>12</v>
      </c>
      <c r="K27" s="16">
        <v>98404</v>
      </c>
      <c r="L27" s="16" t="s">
        <v>21</v>
      </c>
      <c r="M27" s="16">
        <v>201810</v>
      </c>
      <c r="N27" s="16" t="s">
        <v>13</v>
      </c>
      <c r="O27" s="16" t="s">
        <v>15</v>
      </c>
      <c r="P27" s="16" t="s">
        <v>566</v>
      </c>
      <c r="Q27" s="17" t="s">
        <v>99</v>
      </c>
      <c r="R27" s="16">
        <v>23115</v>
      </c>
      <c r="S27" s="16">
        <v>20500</v>
      </c>
      <c r="T27" s="16">
        <v>11670</v>
      </c>
      <c r="U27" s="16">
        <v>2615</v>
      </c>
      <c r="V27" s="16">
        <v>0</v>
      </c>
      <c r="W27" s="48">
        <v>8574</v>
      </c>
      <c r="X27" s="48">
        <f t="shared" si="0"/>
        <v>11670</v>
      </c>
      <c r="Y27" s="48">
        <f t="shared" si="1"/>
        <v>-3096</v>
      </c>
      <c r="Z27" s="48">
        <f t="shared" si="2"/>
        <v>0</v>
      </c>
      <c r="AA27" s="124">
        <v>0</v>
      </c>
      <c r="AB27" s="13">
        <f t="shared" si="3"/>
        <v>-3096</v>
      </c>
      <c r="AC27" s="16" t="s">
        <v>899</v>
      </c>
      <c r="AD27" s="16" t="s">
        <v>352</v>
      </c>
      <c r="AE27" s="16" t="s">
        <v>741</v>
      </c>
      <c r="AF27" s="16" t="s">
        <v>352</v>
      </c>
      <c r="AG27" s="16"/>
      <c r="AH27" s="16">
        <v>1</v>
      </c>
      <c r="AI27" s="16">
        <v>1</v>
      </c>
      <c r="AJ27" s="16">
        <f t="shared" si="4"/>
        <v>1</v>
      </c>
      <c r="AK27" s="16"/>
      <c r="AL27" s="16"/>
      <c r="AM27" s="16"/>
      <c r="AN27" s="16"/>
      <c r="AO27" s="16"/>
      <c r="AP27" s="16"/>
      <c r="AQ27" s="16"/>
      <c r="AR27" s="16"/>
      <c r="AS27" s="16"/>
      <c r="AT27" s="16"/>
      <c r="AU27" s="16"/>
      <c r="AV27" s="16"/>
      <c r="AW27" s="16"/>
      <c r="AX27" s="16"/>
      <c r="AY27" s="16"/>
      <c r="AZ27" s="16">
        <v>1500</v>
      </c>
      <c r="BA27" s="16"/>
      <c r="BB27" s="13">
        <f t="shared" si="5"/>
        <v>1500</v>
      </c>
      <c r="BC27" s="13">
        <f t="shared" si="6"/>
        <v>1500</v>
      </c>
      <c r="BD27" s="13">
        <f t="shared" si="7"/>
        <v>-4596</v>
      </c>
      <c r="BE27" s="134">
        <f t="shared" si="8"/>
        <v>-0.53603918824352692</v>
      </c>
      <c r="BF27" s="16"/>
      <c r="BG27" s="148">
        <v>42855</v>
      </c>
      <c r="BH27" s="16"/>
      <c r="BI27" s="13"/>
      <c r="BJ27" s="13"/>
      <c r="BK27" s="13"/>
      <c r="BL27" s="13"/>
      <c r="BM27" s="13"/>
      <c r="BN27" s="13"/>
    </row>
    <row r="28" spans="1:66" s="11" customFormat="1" x14ac:dyDescent="0.2">
      <c r="A28" s="13" t="s">
        <v>141</v>
      </c>
      <c r="B28" s="13" t="s">
        <v>142</v>
      </c>
      <c r="C28" s="13" t="s">
        <v>144</v>
      </c>
      <c r="D28" s="13" t="s">
        <v>142</v>
      </c>
      <c r="E28" s="13" t="s">
        <v>143</v>
      </c>
      <c r="F28" s="13" t="s">
        <v>145</v>
      </c>
      <c r="G28" s="13" t="s">
        <v>145</v>
      </c>
      <c r="H28" s="13" t="s">
        <v>146</v>
      </c>
      <c r="I28" s="13" t="s">
        <v>18</v>
      </c>
      <c r="J28" s="13" t="s">
        <v>12</v>
      </c>
      <c r="K28" s="13">
        <v>98507</v>
      </c>
      <c r="L28" s="13" t="s">
        <v>21</v>
      </c>
      <c r="M28" s="13">
        <v>201810</v>
      </c>
      <c r="N28" s="13" t="s">
        <v>13</v>
      </c>
      <c r="O28" s="13" t="s">
        <v>15</v>
      </c>
      <c r="P28" s="13" t="s">
        <v>147</v>
      </c>
      <c r="Q28" s="14" t="s">
        <v>184</v>
      </c>
      <c r="R28" s="13">
        <v>23115</v>
      </c>
      <c r="S28" s="13">
        <v>22300</v>
      </c>
      <c r="T28" s="13">
        <v>0</v>
      </c>
      <c r="U28" s="13">
        <v>815</v>
      </c>
      <c r="V28" s="13">
        <v>1800</v>
      </c>
      <c r="W28" s="48">
        <v>8574</v>
      </c>
      <c r="X28" s="48">
        <f t="shared" si="0"/>
        <v>0</v>
      </c>
      <c r="Y28" s="48">
        <f t="shared" si="1"/>
        <v>8574</v>
      </c>
      <c r="Z28" s="48">
        <f t="shared" si="2"/>
        <v>1800</v>
      </c>
      <c r="AA28" s="120">
        <v>0</v>
      </c>
      <c r="AB28" s="13">
        <f t="shared" si="3"/>
        <v>6774</v>
      </c>
      <c r="AC28" s="13" t="s">
        <v>900</v>
      </c>
      <c r="AD28" s="13" t="s">
        <v>352</v>
      </c>
      <c r="AE28" s="13" t="s">
        <v>741</v>
      </c>
      <c r="AF28" s="13" t="s">
        <v>352</v>
      </c>
      <c r="AG28" s="13"/>
      <c r="AH28" s="13">
        <v>1</v>
      </c>
      <c r="AI28" s="13">
        <v>2</v>
      </c>
      <c r="AJ28" s="13">
        <f t="shared" si="4"/>
        <v>1.5</v>
      </c>
      <c r="AK28" s="13"/>
      <c r="AL28" s="13"/>
      <c r="AM28" s="13"/>
      <c r="AN28" s="13"/>
      <c r="AO28" s="13"/>
      <c r="AP28" s="13"/>
      <c r="AQ28" s="13"/>
      <c r="AR28" s="13"/>
      <c r="AS28" s="13"/>
      <c r="AT28" s="13"/>
      <c r="AU28" s="13"/>
      <c r="AV28" s="13"/>
      <c r="AW28" s="13">
        <v>900</v>
      </c>
      <c r="AX28" s="13">
        <v>700</v>
      </c>
      <c r="AY28" s="13"/>
      <c r="AZ28" s="13"/>
      <c r="BA28" s="13"/>
      <c r="BB28" s="13">
        <f t="shared" si="5"/>
        <v>1600</v>
      </c>
      <c r="BC28" s="13">
        <f t="shared" si="6"/>
        <v>3400</v>
      </c>
      <c r="BD28" s="13">
        <f t="shared" si="7"/>
        <v>5174</v>
      </c>
      <c r="BE28" s="134">
        <f t="shared" si="8"/>
        <v>0.60345229764404007</v>
      </c>
      <c r="BF28" s="13"/>
      <c r="BG28" s="148">
        <v>42855</v>
      </c>
      <c r="BH28" s="13"/>
      <c r="BI28" s="15"/>
      <c r="BJ28" s="15"/>
      <c r="BK28" s="15"/>
      <c r="BL28" s="13"/>
      <c r="BM28" s="15"/>
      <c r="BN28" s="15"/>
    </row>
    <row r="29" spans="1:66" x14ac:dyDescent="0.2">
      <c r="A29" s="13" t="s">
        <v>177</v>
      </c>
      <c r="B29" s="13" t="s">
        <v>752</v>
      </c>
      <c r="C29" s="13" t="s">
        <v>179</v>
      </c>
      <c r="D29" s="13" t="s">
        <v>178</v>
      </c>
      <c r="E29" s="13" t="s">
        <v>93</v>
      </c>
      <c r="F29" s="13" t="s">
        <v>180</v>
      </c>
      <c r="G29" s="13" t="s">
        <v>917</v>
      </c>
      <c r="H29" s="13" t="s">
        <v>181</v>
      </c>
      <c r="I29" s="13" t="s">
        <v>43</v>
      </c>
      <c r="J29" s="13" t="s">
        <v>12</v>
      </c>
      <c r="K29" s="13">
        <v>98119</v>
      </c>
      <c r="L29" s="13" t="s">
        <v>21</v>
      </c>
      <c r="M29" s="13">
        <v>201810</v>
      </c>
      <c r="N29" s="13" t="s">
        <v>13</v>
      </c>
      <c r="O29" s="13" t="s">
        <v>15</v>
      </c>
      <c r="P29" s="13" t="s">
        <v>26</v>
      </c>
      <c r="Q29" s="14" t="s">
        <v>184</v>
      </c>
      <c r="R29" s="13">
        <v>23115</v>
      </c>
      <c r="S29" s="13">
        <v>20500</v>
      </c>
      <c r="T29" s="13">
        <v>5258</v>
      </c>
      <c r="U29" s="13">
        <v>2615</v>
      </c>
      <c r="V29" s="13">
        <v>0</v>
      </c>
      <c r="W29" s="48">
        <v>8574</v>
      </c>
      <c r="X29" s="48">
        <f t="shared" si="0"/>
        <v>5258</v>
      </c>
      <c r="Y29" s="48">
        <f t="shared" si="1"/>
        <v>3316</v>
      </c>
      <c r="Z29" s="48">
        <f t="shared" si="2"/>
        <v>0</v>
      </c>
      <c r="AA29" s="119">
        <v>0</v>
      </c>
      <c r="AB29" s="13">
        <f t="shared" si="3"/>
        <v>3316</v>
      </c>
      <c r="AC29" s="13" t="s">
        <v>900</v>
      </c>
      <c r="AD29" s="13" t="s">
        <v>352</v>
      </c>
      <c r="AE29" s="13" t="s">
        <v>741</v>
      </c>
      <c r="AF29" s="13" t="s">
        <v>352</v>
      </c>
      <c r="AH29" s="13">
        <v>1</v>
      </c>
      <c r="AI29" s="13">
        <v>1</v>
      </c>
      <c r="AJ29" s="13">
        <f t="shared" si="4"/>
        <v>1</v>
      </c>
      <c r="AQ29" s="13">
        <v>786</v>
      </c>
      <c r="AZ29" s="13">
        <v>1500</v>
      </c>
      <c r="BB29" s="13">
        <f t="shared" si="5"/>
        <v>2286</v>
      </c>
      <c r="BC29" s="13">
        <f t="shared" si="6"/>
        <v>2286</v>
      </c>
      <c r="BD29" s="13">
        <f t="shared" si="7"/>
        <v>1030</v>
      </c>
      <c r="BE29" s="134">
        <f t="shared" si="8"/>
        <v>0.12013062747842314</v>
      </c>
      <c r="BG29" s="148">
        <v>42855</v>
      </c>
      <c r="BN29" s="15"/>
    </row>
    <row r="30" spans="1:66" s="56" customFormat="1" x14ac:dyDescent="0.2">
      <c r="A30" s="13" t="s">
        <v>188</v>
      </c>
      <c r="B30" s="13" t="s">
        <v>56</v>
      </c>
      <c r="C30" s="13" t="s">
        <v>189</v>
      </c>
      <c r="D30" s="13" t="s">
        <v>56</v>
      </c>
      <c r="E30" s="13" t="s">
        <v>55</v>
      </c>
      <c r="F30" s="13" t="s">
        <v>190</v>
      </c>
      <c r="G30" s="13" t="s">
        <v>918</v>
      </c>
      <c r="H30" s="13" t="s">
        <v>191</v>
      </c>
      <c r="I30" s="13" t="s">
        <v>18</v>
      </c>
      <c r="J30" s="13" t="s">
        <v>12</v>
      </c>
      <c r="K30" s="13">
        <v>98513</v>
      </c>
      <c r="L30" s="13" t="s">
        <v>21</v>
      </c>
      <c r="M30" s="13">
        <v>201810</v>
      </c>
      <c r="N30" s="13" t="s">
        <v>13</v>
      </c>
      <c r="O30" s="13" t="s">
        <v>15</v>
      </c>
      <c r="P30" s="13" t="s">
        <v>53</v>
      </c>
      <c r="Q30" s="14" t="s">
        <v>184</v>
      </c>
      <c r="R30" s="13">
        <v>23115</v>
      </c>
      <c r="S30" s="13">
        <v>20500</v>
      </c>
      <c r="T30" s="13">
        <v>14165</v>
      </c>
      <c r="U30" s="13">
        <v>2615</v>
      </c>
      <c r="V30" s="13">
        <v>0</v>
      </c>
      <c r="W30" s="48">
        <v>8574</v>
      </c>
      <c r="X30" s="48">
        <f t="shared" si="0"/>
        <v>14165</v>
      </c>
      <c r="Y30" s="48">
        <f t="shared" si="1"/>
        <v>-5591</v>
      </c>
      <c r="Z30" s="48">
        <f t="shared" si="2"/>
        <v>0</v>
      </c>
      <c r="AA30" s="119">
        <v>0</v>
      </c>
      <c r="AB30" s="13">
        <f t="shared" si="3"/>
        <v>-5591</v>
      </c>
      <c r="AC30" s="13" t="s">
        <v>900</v>
      </c>
      <c r="AD30" s="13" t="s">
        <v>352</v>
      </c>
      <c r="AE30" s="13" t="s">
        <v>741</v>
      </c>
      <c r="AF30" s="13" t="s">
        <v>352</v>
      </c>
      <c r="AG30" s="13"/>
      <c r="AH30" s="13">
        <v>1</v>
      </c>
      <c r="AI30" s="13">
        <v>1</v>
      </c>
      <c r="AJ30" s="13">
        <f t="shared" si="4"/>
        <v>1</v>
      </c>
      <c r="AK30" s="13"/>
      <c r="AL30" s="13"/>
      <c r="AM30" s="13"/>
      <c r="AN30" s="13"/>
      <c r="AO30" s="13"/>
      <c r="AP30" s="13"/>
      <c r="AQ30" s="13"/>
      <c r="AR30" s="13"/>
      <c r="AS30" s="13"/>
      <c r="AT30" s="13"/>
      <c r="AU30" s="13"/>
      <c r="AV30" s="13"/>
      <c r="AW30" s="13"/>
      <c r="AX30" s="13"/>
      <c r="AY30" s="13"/>
      <c r="AZ30" s="13">
        <v>1500</v>
      </c>
      <c r="BA30" s="13"/>
      <c r="BB30" s="13">
        <f t="shared" si="5"/>
        <v>1500</v>
      </c>
      <c r="BC30" s="13">
        <f t="shared" si="6"/>
        <v>1500</v>
      </c>
      <c r="BD30" s="13">
        <f t="shared" si="7"/>
        <v>-7091</v>
      </c>
      <c r="BE30" s="134">
        <f t="shared" si="8"/>
        <v>-0.82703522276650343</v>
      </c>
      <c r="BF30" s="13"/>
      <c r="BG30" s="148">
        <v>42855</v>
      </c>
      <c r="BH30" s="13"/>
      <c r="BI30" s="13"/>
      <c r="BJ30" s="13"/>
      <c r="BK30" s="13"/>
      <c r="BL30" s="13"/>
      <c r="BM30" s="13"/>
      <c r="BN30" s="113"/>
    </row>
    <row r="31" spans="1:66" x14ac:dyDescent="0.2">
      <c r="A31" s="13" t="s">
        <v>321</v>
      </c>
      <c r="B31" s="13" t="s">
        <v>54</v>
      </c>
      <c r="C31" s="13" t="s">
        <v>115</v>
      </c>
      <c r="D31" s="13" t="s">
        <v>54</v>
      </c>
      <c r="E31" s="13" t="s">
        <v>101</v>
      </c>
      <c r="F31" s="13" t="s">
        <v>322</v>
      </c>
      <c r="G31" s="13" t="s">
        <v>322</v>
      </c>
      <c r="H31" s="13" t="s">
        <v>323</v>
      </c>
      <c r="I31" s="13" t="s">
        <v>320</v>
      </c>
      <c r="J31" s="13" t="s">
        <v>12</v>
      </c>
      <c r="K31" s="13">
        <v>98373</v>
      </c>
      <c r="L31" s="13" t="s">
        <v>21</v>
      </c>
      <c r="M31" s="13">
        <v>201810</v>
      </c>
      <c r="N31" s="13" t="s">
        <v>13</v>
      </c>
      <c r="O31" s="13" t="s">
        <v>15</v>
      </c>
      <c r="P31" s="13" t="s">
        <v>88</v>
      </c>
      <c r="Q31" s="14" t="s">
        <v>184</v>
      </c>
      <c r="R31" s="13">
        <v>23115</v>
      </c>
      <c r="S31" s="13">
        <v>20500</v>
      </c>
      <c r="T31" s="13">
        <v>926</v>
      </c>
      <c r="U31" s="13">
        <v>2615</v>
      </c>
      <c r="V31" s="13">
        <v>0</v>
      </c>
      <c r="W31" s="48">
        <v>8574</v>
      </c>
      <c r="X31" s="48">
        <f t="shared" si="0"/>
        <v>926</v>
      </c>
      <c r="Y31" s="48">
        <f t="shared" si="1"/>
        <v>7648</v>
      </c>
      <c r="Z31" s="48">
        <f t="shared" si="2"/>
        <v>0</v>
      </c>
      <c r="AA31" s="119">
        <v>0</v>
      </c>
      <c r="AB31" s="13">
        <f t="shared" si="3"/>
        <v>7648</v>
      </c>
      <c r="AC31" s="13" t="s">
        <v>900</v>
      </c>
      <c r="AD31" s="13" t="s">
        <v>352</v>
      </c>
      <c r="AE31" s="13" t="s">
        <v>741</v>
      </c>
      <c r="AF31" s="13" t="s">
        <v>352</v>
      </c>
      <c r="AH31" s="13">
        <v>1</v>
      </c>
      <c r="AI31" s="13">
        <v>1</v>
      </c>
      <c r="AJ31" s="13">
        <f t="shared" si="4"/>
        <v>1</v>
      </c>
      <c r="AM31" s="13">
        <v>600</v>
      </c>
      <c r="AS31" s="13">
        <v>2100</v>
      </c>
      <c r="AZ31" s="13">
        <v>1500</v>
      </c>
      <c r="BB31" s="13">
        <f t="shared" si="5"/>
        <v>4200</v>
      </c>
      <c r="BC31" s="13">
        <f t="shared" si="6"/>
        <v>4200</v>
      </c>
      <c r="BD31" s="13">
        <f t="shared" si="7"/>
        <v>3448</v>
      </c>
      <c r="BE31" s="134">
        <f t="shared" si="8"/>
        <v>0.40214602285980872</v>
      </c>
      <c r="BG31" s="148">
        <v>42855</v>
      </c>
      <c r="BL31" s="48"/>
      <c r="BM31" s="11"/>
    </row>
    <row r="32" spans="1:66" x14ac:dyDescent="0.2">
      <c r="A32" s="13" t="s">
        <v>343</v>
      </c>
      <c r="B32" s="13" t="s">
        <v>344</v>
      </c>
      <c r="C32" s="13" t="s">
        <v>346</v>
      </c>
      <c r="D32" s="13" t="s">
        <v>344</v>
      </c>
      <c r="E32" s="13" t="s">
        <v>345</v>
      </c>
      <c r="F32" s="13" t="s">
        <v>347</v>
      </c>
      <c r="G32" s="13" t="s">
        <v>929</v>
      </c>
      <c r="H32" s="13" t="s">
        <v>348</v>
      </c>
      <c r="I32" s="13" t="s">
        <v>349</v>
      </c>
      <c r="J32" s="13" t="s">
        <v>12</v>
      </c>
      <c r="K32" s="13">
        <v>98557</v>
      </c>
      <c r="L32" s="13" t="s">
        <v>21</v>
      </c>
      <c r="M32" s="13">
        <v>201810</v>
      </c>
      <c r="N32" s="13" t="s">
        <v>13</v>
      </c>
      <c r="O32" s="13" t="s">
        <v>15</v>
      </c>
      <c r="P32" s="13" t="s">
        <v>72</v>
      </c>
      <c r="Q32" s="14" t="s">
        <v>184</v>
      </c>
      <c r="R32" s="13">
        <v>23115</v>
      </c>
      <c r="S32" s="13">
        <v>20500</v>
      </c>
      <c r="T32" s="13">
        <v>3852</v>
      </c>
      <c r="U32" s="13">
        <v>2615</v>
      </c>
      <c r="V32" s="13">
        <v>0</v>
      </c>
      <c r="W32" s="48">
        <v>8574</v>
      </c>
      <c r="X32" s="48">
        <f t="shared" si="0"/>
        <v>3852</v>
      </c>
      <c r="Y32" s="48">
        <f t="shared" si="1"/>
        <v>4722</v>
      </c>
      <c r="Z32" s="48">
        <f t="shared" si="2"/>
        <v>0</v>
      </c>
      <c r="AA32" s="119">
        <v>0</v>
      </c>
      <c r="AB32" s="13">
        <f t="shared" si="3"/>
        <v>4722</v>
      </c>
      <c r="AC32" s="13" t="s">
        <v>900</v>
      </c>
      <c r="AD32" s="13" t="s">
        <v>352</v>
      </c>
      <c r="AE32" s="13" t="s">
        <v>741</v>
      </c>
      <c r="AF32" s="13" t="s">
        <v>352</v>
      </c>
      <c r="AH32" s="13">
        <v>1</v>
      </c>
      <c r="AI32" s="13">
        <v>1</v>
      </c>
      <c r="AJ32" s="13">
        <f t="shared" si="4"/>
        <v>1</v>
      </c>
      <c r="AZ32" s="13">
        <v>1500</v>
      </c>
      <c r="BB32" s="13">
        <f t="shared" si="5"/>
        <v>1500</v>
      </c>
      <c r="BC32" s="13">
        <f t="shared" si="6"/>
        <v>1500</v>
      </c>
      <c r="BD32" s="13">
        <f t="shared" si="7"/>
        <v>3222</v>
      </c>
      <c r="BE32" s="134">
        <f t="shared" si="8"/>
        <v>0.37578726382085376</v>
      </c>
      <c r="BG32" s="148">
        <v>42855</v>
      </c>
      <c r="BL32" s="54"/>
      <c r="BN32" s="48"/>
    </row>
    <row r="33" spans="1:65" x14ac:dyDescent="0.2">
      <c r="A33" s="13" t="s">
        <v>490</v>
      </c>
      <c r="B33" s="13" t="s">
        <v>491</v>
      </c>
      <c r="C33" s="13" t="s">
        <v>493</v>
      </c>
      <c r="D33" s="13" t="s">
        <v>491</v>
      </c>
      <c r="E33" s="13" t="s">
        <v>492</v>
      </c>
      <c r="F33" s="13" t="s">
        <v>494</v>
      </c>
      <c r="G33" s="13" t="s">
        <v>927</v>
      </c>
      <c r="H33" s="13" t="s">
        <v>495</v>
      </c>
      <c r="I33" s="13" t="s">
        <v>496</v>
      </c>
      <c r="J33" s="13" t="s">
        <v>12</v>
      </c>
      <c r="K33" s="13">
        <v>98023</v>
      </c>
      <c r="L33" s="13" t="s">
        <v>21</v>
      </c>
      <c r="M33" s="13">
        <v>201810</v>
      </c>
      <c r="N33" s="13" t="s">
        <v>13</v>
      </c>
      <c r="O33" s="13" t="s">
        <v>15</v>
      </c>
      <c r="P33" s="13" t="s">
        <v>96</v>
      </c>
      <c r="Q33" s="14" t="s">
        <v>184</v>
      </c>
      <c r="R33" s="13">
        <v>23115</v>
      </c>
      <c r="S33" s="13">
        <v>22300</v>
      </c>
      <c r="T33" s="13">
        <v>0</v>
      </c>
      <c r="U33" s="13">
        <v>815</v>
      </c>
      <c r="V33" s="13">
        <v>1800</v>
      </c>
      <c r="W33" s="48">
        <v>8574</v>
      </c>
      <c r="X33" s="48">
        <f t="shared" si="0"/>
        <v>0</v>
      </c>
      <c r="Y33" s="48">
        <f t="shared" si="1"/>
        <v>8574</v>
      </c>
      <c r="Z33" s="48">
        <f t="shared" si="2"/>
        <v>1800</v>
      </c>
      <c r="AA33" s="119">
        <v>0</v>
      </c>
      <c r="AB33" s="13">
        <f t="shared" si="3"/>
        <v>6774</v>
      </c>
      <c r="AC33" s="13" t="s">
        <v>900</v>
      </c>
      <c r="AD33" s="13" t="s">
        <v>352</v>
      </c>
      <c r="AE33" s="13" t="s">
        <v>741</v>
      </c>
      <c r="AF33" s="13" t="s">
        <v>352</v>
      </c>
      <c r="AH33" s="13">
        <v>1</v>
      </c>
      <c r="AI33" s="13">
        <v>2</v>
      </c>
      <c r="AJ33" s="13">
        <f t="shared" si="4"/>
        <v>1.5</v>
      </c>
      <c r="AW33" s="13">
        <v>900</v>
      </c>
      <c r="AX33" s="13">
        <v>700</v>
      </c>
      <c r="BB33" s="13">
        <f t="shared" si="5"/>
        <v>1600</v>
      </c>
      <c r="BC33" s="13">
        <f t="shared" si="6"/>
        <v>3400</v>
      </c>
      <c r="BD33" s="13">
        <f t="shared" si="7"/>
        <v>5174</v>
      </c>
      <c r="BE33" s="134">
        <f t="shared" si="8"/>
        <v>0.60345229764404007</v>
      </c>
      <c r="BG33" s="148">
        <v>42855</v>
      </c>
      <c r="BM33" s="113"/>
    </row>
    <row r="34" spans="1:65" x14ac:dyDescent="0.2">
      <c r="A34" s="54" t="s">
        <v>296</v>
      </c>
      <c r="B34" s="54" t="s">
        <v>32</v>
      </c>
      <c r="C34" s="54" t="s">
        <v>297</v>
      </c>
      <c r="D34" s="54" t="s">
        <v>32</v>
      </c>
      <c r="E34" s="54" t="s">
        <v>55</v>
      </c>
      <c r="F34" s="54" t="s">
        <v>298</v>
      </c>
      <c r="G34" s="145" t="s">
        <v>920</v>
      </c>
      <c r="H34" s="54" t="s">
        <v>299</v>
      </c>
      <c r="I34" s="54" t="s">
        <v>61</v>
      </c>
      <c r="J34" s="54" t="s">
        <v>12</v>
      </c>
      <c r="K34" s="54">
        <v>98597</v>
      </c>
      <c r="L34" s="54" t="s">
        <v>21</v>
      </c>
      <c r="M34" s="54">
        <v>201810</v>
      </c>
      <c r="N34" s="54" t="s">
        <v>13</v>
      </c>
      <c r="O34" s="54" t="s">
        <v>15</v>
      </c>
      <c r="P34" s="54" t="s">
        <v>241</v>
      </c>
      <c r="Q34" s="55" t="s">
        <v>184</v>
      </c>
      <c r="R34" s="54">
        <v>23115</v>
      </c>
      <c r="S34" s="54">
        <v>20500</v>
      </c>
      <c r="T34" s="54">
        <v>2429</v>
      </c>
      <c r="U34" s="54">
        <v>2615</v>
      </c>
      <c r="V34" s="54">
        <v>0</v>
      </c>
      <c r="W34" s="48">
        <v>8574</v>
      </c>
      <c r="X34" s="48">
        <f t="shared" si="0"/>
        <v>2429</v>
      </c>
      <c r="Y34" s="48">
        <f t="shared" si="1"/>
        <v>6145</v>
      </c>
      <c r="Z34" s="48">
        <f t="shared" si="2"/>
        <v>0</v>
      </c>
      <c r="AA34" s="125">
        <v>0</v>
      </c>
      <c r="AB34" s="13">
        <f t="shared" si="3"/>
        <v>6145</v>
      </c>
      <c r="AC34" s="54" t="s">
        <v>901</v>
      </c>
      <c r="AD34" s="54" t="s">
        <v>352</v>
      </c>
      <c r="AE34" s="54" t="s">
        <v>741</v>
      </c>
      <c r="AF34" s="54" t="s">
        <v>352</v>
      </c>
      <c r="AG34" s="54"/>
      <c r="AH34" s="54">
        <v>1</v>
      </c>
      <c r="AI34" s="54">
        <v>1</v>
      </c>
      <c r="AJ34" s="54">
        <f t="shared" si="4"/>
        <v>1</v>
      </c>
      <c r="AK34" s="54"/>
      <c r="AL34" s="54" t="s">
        <v>784</v>
      </c>
      <c r="AM34" s="54"/>
      <c r="AN34" s="54"/>
      <c r="AO34" s="54"/>
      <c r="AP34" s="54"/>
      <c r="AQ34" s="54"/>
      <c r="AR34" s="54"/>
      <c r="AS34" s="54"/>
      <c r="AT34" s="54"/>
      <c r="AU34" s="54"/>
      <c r="AV34" s="54"/>
      <c r="AW34" s="54"/>
      <c r="AX34" s="54"/>
      <c r="AY34" s="54"/>
      <c r="AZ34" s="54"/>
      <c r="BA34" s="54"/>
      <c r="BB34" s="13">
        <f t="shared" si="5"/>
        <v>0</v>
      </c>
      <c r="BC34" s="13">
        <f t="shared" si="6"/>
        <v>0</v>
      </c>
      <c r="BD34" s="13">
        <f t="shared" si="7"/>
        <v>6145</v>
      </c>
      <c r="BE34" s="134">
        <f t="shared" si="8"/>
        <v>0.71670165616981574</v>
      </c>
      <c r="BF34" s="54" t="s">
        <v>935</v>
      </c>
      <c r="BG34" s="148">
        <v>42855</v>
      </c>
      <c r="BH34" s="54"/>
      <c r="BI34" s="54"/>
      <c r="BJ34" s="54"/>
      <c r="BK34" s="54"/>
    </row>
    <row r="35" spans="1:65" x14ac:dyDescent="0.2">
      <c r="A35" s="13" t="s">
        <v>117</v>
      </c>
      <c r="B35" s="13" t="s">
        <v>118</v>
      </c>
      <c r="C35" s="13" t="s">
        <v>119</v>
      </c>
      <c r="D35" s="13" t="s">
        <v>118</v>
      </c>
      <c r="E35" s="13" t="s">
        <v>51</v>
      </c>
      <c r="F35" s="13" t="s">
        <v>120</v>
      </c>
      <c r="G35" s="13" t="s">
        <v>120</v>
      </c>
      <c r="H35" s="13" t="s">
        <v>121</v>
      </c>
      <c r="I35" s="13" t="s">
        <v>18</v>
      </c>
      <c r="J35" s="13" t="s">
        <v>12</v>
      </c>
      <c r="K35" s="13">
        <v>98501</v>
      </c>
      <c r="L35" s="13" t="s">
        <v>21</v>
      </c>
      <c r="M35" s="13">
        <v>201710</v>
      </c>
      <c r="N35" s="13" t="s">
        <v>114</v>
      </c>
      <c r="O35" s="13" t="s">
        <v>15</v>
      </c>
      <c r="P35" s="13" t="s">
        <v>108</v>
      </c>
      <c r="Q35" s="14" t="s">
        <v>184</v>
      </c>
      <c r="R35" s="13">
        <v>23115</v>
      </c>
      <c r="S35" s="13">
        <v>0</v>
      </c>
      <c r="T35" s="13">
        <v>3397</v>
      </c>
      <c r="U35" s="13">
        <v>19718</v>
      </c>
      <c r="V35" s="13">
        <v>0</v>
      </c>
      <c r="W35" s="48">
        <v>8574</v>
      </c>
      <c r="X35" s="48">
        <f t="shared" si="0"/>
        <v>3397</v>
      </c>
      <c r="Y35" s="48">
        <f t="shared" si="1"/>
        <v>5177</v>
      </c>
      <c r="Z35" s="48">
        <v>0</v>
      </c>
      <c r="AA35" s="120">
        <v>0</v>
      </c>
      <c r="AB35" s="13">
        <f t="shared" si="3"/>
        <v>5177</v>
      </c>
      <c r="AD35" s="13" t="s">
        <v>352</v>
      </c>
      <c r="AE35" s="13" t="s">
        <v>741</v>
      </c>
      <c r="AF35" s="13" t="s">
        <v>352</v>
      </c>
      <c r="AH35" s="13">
        <v>3</v>
      </c>
      <c r="AI35" s="13">
        <v>1</v>
      </c>
      <c r="AJ35" s="13">
        <f t="shared" si="4"/>
        <v>2</v>
      </c>
      <c r="AK35" s="13">
        <v>1</v>
      </c>
      <c r="AZ35" s="13">
        <v>900</v>
      </c>
      <c r="BB35" s="13">
        <f t="shared" si="5"/>
        <v>900</v>
      </c>
      <c r="BC35" s="13">
        <f t="shared" si="6"/>
        <v>900</v>
      </c>
      <c r="BD35" s="13">
        <f t="shared" si="7"/>
        <v>4277</v>
      </c>
      <c r="BE35" s="134">
        <f t="shared" si="8"/>
        <v>0.4988336832283648</v>
      </c>
      <c r="BG35" s="148">
        <v>42916</v>
      </c>
      <c r="BL35" s="15"/>
      <c r="BM35" s="54"/>
    </row>
    <row r="36" spans="1:65" x14ac:dyDescent="0.2">
      <c r="A36" s="13" t="s">
        <v>136</v>
      </c>
      <c r="B36" s="13" t="s">
        <v>95</v>
      </c>
      <c r="C36" s="13" t="s">
        <v>138</v>
      </c>
      <c r="D36" s="13" t="s">
        <v>95</v>
      </c>
      <c r="E36" s="13" t="s">
        <v>137</v>
      </c>
      <c r="F36" s="13" t="s">
        <v>139</v>
      </c>
      <c r="G36" s="13" t="s">
        <v>139</v>
      </c>
      <c r="H36" s="13" t="s">
        <v>140</v>
      </c>
      <c r="I36" s="13" t="s">
        <v>18</v>
      </c>
      <c r="J36" s="13" t="s">
        <v>12</v>
      </c>
      <c r="K36" s="13">
        <v>98506</v>
      </c>
      <c r="L36" s="13" t="s">
        <v>21</v>
      </c>
      <c r="M36" s="13">
        <v>201710</v>
      </c>
      <c r="N36" s="13" t="s">
        <v>114</v>
      </c>
      <c r="O36" s="13" t="s">
        <v>15</v>
      </c>
      <c r="P36" s="13" t="s">
        <v>73</v>
      </c>
      <c r="Q36" s="14" t="s">
        <v>184</v>
      </c>
      <c r="R36" s="13">
        <v>23115</v>
      </c>
      <c r="S36" s="13">
        <v>0</v>
      </c>
      <c r="T36" s="13">
        <v>13481</v>
      </c>
      <c r="U36" s="13">
        <v>9634</v>
      </c>
      <c r="V36" s="13">
        <v>0</v>
      </c>
      <c r="W36" s="48">
        <v>8574</v>
      </c>
      <c r="X36" s="48">
        <f t="shared" si="0"/>
        <v>13481</v>
      </c>
      <c r="Y36" s="48">
        <f t="shared" si="1"/>
        <v>-4907</v>
      </c>
      <c r="Z36" s="48">
        <f t="shared" ref="Z36:Z53" si="9">V36</f>
        <v>0</v>
      </c>
      <c r="AA36" s="120">
        <v>0</v>
      </c>
      <c r="AB36" s="13">
        <f t="shared" si="3"/>
        <v>-4907</v>
      </c>
      <c r="AD36" s="13" t="s">
        <v>352</v>
      </c>
      <c r="AE36" s="13" t="s">
        <v>793</v>
      </c>
      <c r="AF36" s="13" t="s">
        <v>352</v>
      </c>
      <c r="AG36" s="134">
        <f>22/24</f>
        <v>0.91666666666666663</v>
      </c>
      <c r="AH36" s="13">
        <v>3</v>
      </c>
      <c r="AI36" s="13">
        <v>1</v>
      </c>
      <c r="AJ36" s="13">
        <f t="shared" si="4"/>
        <v>2</v>
      </c>
      <c r="BB36" s="13">
        <f t="shared" si="5"/>
        <v>0</v>
      </c>
      <c r="BC36" s="13">
        <f t="shared" si="6"/>
        <v>0</v>
      </c>
      <c r="BD36" s="13">
        <f t="shared" si="7"/>
        <v>-4907</v>
      </c>
      <c r="BE36" s="134">
        <f t="shared" si="8"/>
        <v>-0.57231163984138089</v>
      </c>
      <c r="BG36" s="148">
        <v>42916</v>
      </c>
    </row>
    <row r="37" spans="1:65" x14ac:dyDescent="0.2">
      <c r="A37" s="52" t="s">
        <v>218</v>
      </c>
      <c r="B37" s="52" t="s">
        <v>914</v>
      </c>
      <c r="C37" s="52" t="s">
        <v>220</v>
      </c>
      <c r="D37" s="52" t="s">
        <v>219</v>
      </c>
      <c r="E37" s="52" t="s">
        <v>76</v>
      </c>
      <c r="F37" s="52" t="s">
        <v>221</v>
      </c>
      <c r="G37" s="52" t="s">
        <v>221</v>
      </c>
      <c r="H37" s="52" t="s">
        <v>222</v>
      </c>
      <c r="I37" s="52" t="s">
        <v>18</v>
      </c>
      <c r="J37" s="52" t="s">
        <v>12</v>
      </c>
      <c r="K37" s="52">
        <v>98502</v>
      </c>
      <c r="L37" s="52" t="s">
        <v>21</v>
      </c>
      <c r="M37" s="52">
        <v>201710</v>
      </c>
      <c r="N37" s="52" t="s">
        <v>114</v>
      </c>
      <c r="O37" s="52" t="s">
        <v>15</v>
      </c>
      <c r="P37" s="52" t="s">
        <v>223</v>
      </c>
      <c r="Q37" s="53" t="s">
        <v>184</v>
      </c>
      <c r="R37" s="52">
        <v>23115</v>
      </c>
      <c r="S37" s="52">
        <v>0</v>
      </c>
      <c r="T37" s="52">
        <v>708</v>
      </c>
      <c r="U37" s="52">
        <v>22407</v>
      </c>
      <c r="V37" s="52">
        <v>0</v>
      </c>
      <c r="W37" s="48">
        <v>8574</v>
      </c>
      <c r="X37" s="48">
        <f t="shared" si="0"/>
        <v>708</v>
      </c>
      <c r="Y37" s="48">
        <f t="shared" si="1"/>
        <v>7866</v>
      </c>
      <c r="Z37" s="48">
        <f t="shared" si="9"/>
        <v>0</v>
      </c>
      <c r="AA37" s="121">
        <v>0</v>
      </c>
      <c r="AB37" s="13">
        <f t="shared" si="3"/>
        <v>7866</v>
      </c>
      <c r="AC37" s="52"/>
      <c r="AD37" s="52" t="s">
        <v>783</v>
      </c>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13">
        <f t="shared" si="5"/>
        <v>0</v>
      </c>
      <c r="BC37" s="13">
        <f t="shared" si="6"/>
        <v>0</v>
      </c>
      <c r="BD37" s="13">
        <f t="shared" si="7"/>
        <v>7866</v>
      </c>
      <c r="BE37" s="134">
        <f t="shared" si="8"/>
        <v>0.91742477256822952</v>
      </c>
      <c r="BF37" s="52" t="s">
        <v>934</v>
      </c>
      <c r="BG37" s="148">
        <v>42916</v>
      </c>
      <c r="BH37" s="52"/>
      <c r="BI37" s="52"/>
      <c r="BJ37" s="52"/>
      <c r="BK37" s="52"/>
      <c r="BL37" s="56"/>
      <c r="BM37" s="56"/>
    </row>
    <row r="38" spans="1:65" x14ac:dyDescent="0.2">
      <c r="A38" s="13" t="s">
        <v>236</v>
      </c>
      <c r="B38" s="13" t="s">
        <v>116</v>
      </c>
      <c r="C38" s="13" t="s">
        <v>238</v>
      </c>
      <c r="D38" s="13" t="s">
        <v>116</v>
      </c>
      <c r="E38" s="13" t="s">
        <v>237</v>
      </c>
      <c r="F38" s="13" t="s">
        <v>239</v>
      </c>
      <c r="G38" s="13" t="s">
        <v>239</v>
      </c>
      <c r="H38" s="13" t="s">
        <v>240</v>
      </c>
      <c r="I38" s="13" t="s">
        <v>60</v>
      </c>
      <c r="J38" s="13" t="s">
        <v>12</v>
      </c>
      <c r="K38" s="13">
        <v>98531</v>
      </c>
      <c r="L38" s="13" t="s">
        <v>21</v>
      </c>
      <c r="M38" s="13">
        <v>201710</v>
      </c>
      <c r="N38" s="13" t="s">
        <v>114</v>
      </c>
      <c r="O38" s="13" t="s">
        <v>15</v>
      </c>
      <c r="P38" s="13" t="s">
        <v>241</v>
      </c>
      <c r="Q38" s="14" t="s">
        <v>184</v>
      </c>
      <c r="R38" s="13">
        <v>23115</v>
      </c>
      <c r="S38" s="13">
        <v>0</v>
      </c>
      <c r="T38" s="13">
        <v>0</v>
      </c>
      <c r="U38" s="13">
        <v>23115</v>
      </c>
      <c r="V38" s="13">
        <v>0</v>
      </c>
      <c r="W38" s="48">
        <v>8574</v>
      </c>
      <c r="X38" s="48">
        <f t="shared" si="0"/>
        <v>0</v>
      </c>
      <c r="Y38" s="48">
        <f t="shared" si="1"/>
        <v>8574</v>
      </c>
      <c r="Z38" s="48">
        <f t="shared" si="9"/>
        <v>0</v>
      </c>
      <c r="AA38" s="119">
        <v>1800</v>
      </c>
      <c r="AB38" s="13">
        <f t="shared" si="3"/>
        <v>6774</v>
      </c>
      <c r="AD38" s="13" t="s">
        <v>352</v>
      </c>
      <c r="AE38" s="13" t="s">
        <v>741</v>
      </c>
      <c r="AF38" s="13" t="s">
        <v>352</v>
      </c>
      <c r="AH38" s="13">
        <v>3</v>
      </c>
      <c r="AI38" s="13">
        <v>1</v>
      </c>
      <c r="AJ38" s="13">
        <f t="shared" ref="AJ38:AJ52" si="10">AVERAGE(AH38:AI38)</f>
        <v>2</v>
      </c>
      <c r="AK38" s="13">
        <v>1</v>
      </c>
      <c r="AQ38" s="13">
        <v>786</v>
      </c>
      <c r="AS38" s="13">
        <v>2100</v>
      </c>
      <c r="AZ38" s="13">
        <v>900</v>
      </c>
      <c r="BB38" s="13">
        <f t="shared" si="5"/>
        <v>3786</v>
      </c>
      <c r="BC38" s="13">
        <f t="shared" si="6"/>
        <v>5586</v>
      </c>
      <c r="BD38" s="13">
        <f t="shared" si="7"/>
        <v>2988</v>
      </c>
      <c r="BE38" s="134">
        <f t="shared" si="8"/>
        <v>0.34849545136459065</v>
      </c>
      <c r="BG38" s="148">
        <v>42916</v>
      </c>
      <c r="BL38" s="15"/>
    </row>
    <row r="39" spans="1:65" x14ac:dyDescent="0.2">
      <c r="A39" s="13" t="s">
        <v>242</v>
      </c>
      <c r="B39" s="13" t="s">
        <v>118</v>
      </c>
      <c r="C39" s="13" t="s">
        <v>243</v>
      </c>
      <c r="D39" s="13" t="s">
        <v>118</v>
      </c>
      <c r="E39" s="13" t="s">
        <v>38</v>
      </c>
      <c r="F39" s="13" t="s">
        <v>244</v>
      </c>
      <c r="G39" s="13" t="s">
        <v>244</v>
      </c>
      <c r="H39" s="13" t="s">
        <v>245</v>
      </c>
      <c r="I39" s="13" t="s">
        <v>39</v>
      </c>
      <c r="J39" s="13" t="s">
        <v>12</v>
      </c>
      <c r="K39" s="13">
        <v>98403</v>
      </c>
      <c r="L39" s="13" t="s">
        <v>21</v>
      </c>
      <c r="M39" s="13">
        <v>201710</v>
      </c>
      <c r="N39" s="13" t="s">
        <v>114</v>
      </c>
      <c r="O39" s="13" t="s">
        <v>15</v>
      </c>
      <c r="P39" s="13" t="s">
        <v>19</v>
      </c>
      <c r="Q39" s="14" t="s">
        <v>184</v>
      </c>
      <c r="R39" s="13">
        <v>23115</v>
      </c>
      <c r="S39" s="13">
        <v>0</v>
      </c>
      <c r="T39" s="13">
        <v>10454</v>
      </c>
      <c r="U39" s="13">
        <v>12661</v>
      </c>
      <c r="V39" s="13">
        <v>0</v>
      </c>
      <c r="W39" s="48">
        <v>8574</v>
      </c>
      <c r="X39" s="48">
        <f t="shared" si="0"/>
        <v>10454</v>
      </c>
      <c r="Y39" s="48">
        <f t="shared" si="1"/>
        <v>-1880</v>
      </c>
      <c r="Z39" s="48">
        <f t="shared" si="9"/>
        <v>0</v>
      </c>
      <c r="AA39" s="119">
        <v>0</v>
      </c>
      <c r="AB39" s="13">
        <f t="shared" si="3"/>
        <v>-1880</v>
      </c>
      <c r="AD39" s="13" t="s">
        <v>352</v>
      </c>
      <c r="AE39" s="13" t="s">
        <v>741</v>
      </c>
      <c r="AF39" s="13" t="s">
        <v>352</v>
      </c>
      <c r="AH39" s="13">
        <v>3</v>
      </c>
      <c r="AI39" s="13">
        <v>1</v>
      </c>
      <c r="AJ39" s="13">
        <f t="shared" si="10"/>
        <v>2</v>
      </c>
      <c r="AS39" s="13">
        <v>1500</v>
      </c>
      <c r="BB39" s="13">
        <f t="shared" si="5"/>
        <v>1500</v>
      </c>
      <c r="BC39" s="13">
        <f t="shared" si="6"/>
        <v>1500</v>
      </c>
      <c r="BD39" s="13">
        <f t="shared" si="7"/>
        <v>-3380</v>
      </c>
      <c r="BE39" s="134">
        <f t="shared" si="8"/>
        <v>-0.39421506881268953</v>
      </c>
      <c r="BG39" s="148">
        <v>42886</v>
      </c>
    </row>
    <row r="40" spans="1:65" ht="15.75" x14ac:dyDescent="0.25">
      <c r="A40" s="113" t="s">
        <v>62</v>
      </c>
      <c r="B40" s="113" t="s">
        <v>63</v>
      </c>
      <c r="C40" s="113" t="s">
        <v>65</v>
      </c>
      <c r="D40" s="113" t="s">
        <v>63</v>
      </c>
      <c r="E40" s="113" t="s">
        <v>64</v>
      </c>
      <c r="F40" s="113" t="s">
        <v>66</v>
      </c>
      <c r="G40" s="113" t="s">
        <v>66</v>
      </c>
      <c r="H40" s="113" t="s">
        <v>67</v>
      </c>
      <c r="I40" s="113" t="s">
        <v>33</v>
      </c>
      <c r="J40" s="113" t="s">
        <v>12</v>
      </c>
      <c r="K40" s="113">
        <v>98501</v>
      </c>
      <c r="L40" s="131" t="s">
        <v>13</v>
      </c>
      <c r="M40" s="113">
        <v>201710</v>
      </c>
      <c r="N40" s="113" t="s">
        <v>114</v>
      </c>
      <c r="O40" s="113" t="s">
        <v>15</v>
      </c>
      <c r="P40" s="113" t="s">
        <v>68</v>
      </c>
      <c r="Q40" s="114" t="s">
        <v>184</v>
      </c>
      <c r="R40" s="113">
        <v>33666</v>
      </c>
      <c r="S40" s="113">
        <v>0</v>
      </c>
      <c r="T40" s="113">
        <v>0</v>
      </c>
      <c r="U40" s="113">
        <v>33666</v>
      </c>
      <c r="V40" s="113">
        <v>0</v>
      </c>
      <c r="W40" s="113">
        <v>19125</v>
      </c>
      <c r="X40" s="113">
        <f t="shared" si="0"/>
        <v>0</v>
      </c>
      <c r="Y40" s="113">
        <f t="shared" si="1"/>
        <v>19125</v>
      </c>
      <c r="Z40" s="113">
        <f t="shared" si="9"/>
        <v>0</v>
      </c>
      <c r="AA40" s="130">
        <v>0</v>
      </c>
      <c r="AB40" s="113">
        <f t="shared" si="3"/>
        <v>19125</v>
      </c>
      <c r="AC40" s="113"/>
      <c r="AD40" s="113" t="s">
        <v>352</v>
      </c>
      <c r="AE40" s="113" t="s">
        <v>741</v>
      </c>
      <c r="AF40" s="113" t="s">
        <v>352</v>
      </c>
      <c r="AG40" s="113"/>
      <c r="AH40" s="113">
        <v>1</v>
      </c>
      <c r="AI40" s="113">
        <v>2</v>
      </c>
      <c r="AJ40" s="113">
        <f t="shared" si="10"/>
        <v>1.5</v>
      </c>
      <c r="AK40" s="113"/>
      <c r="AL40" s="113"/>
      <c r="AM40" s="113">
        <v>1500</v>
      </c>
      <c r="AN40" s="113"/>
      <c r="AO40" s="113">
        <v>1000</v>
      </c>
      <c r="AP40" s="113"/>
      <c r="AQ40" s="113"/>
      <c r="AR40" s="113"/>
      <c r="AS40" s="113"/>
      <c r="AT40" s="113"/>
      <c r="AU40" s="113"/>
      <c r="AV40" s="113"/>
      <c r="AW40" s="113"/>
      <c r="AX40" s="113"/>
      <c r="AY40" s="113">
        <v>6000</v>
      </c>
      <c r="AZ40" s="113"/>
      <c r="BA40" s="113"/>
      <c r="BB40" s="13">
        <f t="shared" si="5"/>
        <v>8500</v>
      </c>
      <c r="BC40" s="13">
        <f t="shared" si="6"/>
        <v>8500</v>
      </c>
      <c r="BD40" s="13">
        <f t="shared" si="7"/>
        <v>10625</v>
      </c>
      <c r="BE40" s="134">
        <f t="shared" si="8"/>
        <v>0.55555555555555558</v>
      </c>
      <c r="BF40" s="113"/>
      <c r="BG40" s="148">
        <v>42916</v>
      </c>
      <c r="BH40" s="113"/>
      <c r="BI40" s="113"/>
      <c r="BJ40" s="113"/>
      <c r="BK40" s="113"/>
    </row>
    <row r="41" spans="1:65" x14ac:dyDescent="0.2">
      <c r="A41" s="56" t="s">
        <v>316</v>
      </c>
      <c r="B41" s="56" t="s">
        <v>32</v>
      </c>
      <c r="C41" s="56" t="s">
        <v>317</v>
      </c>
      <c r="D41" s="56" t="s">
        <v>32</v>
      </c>
      <c r="E41" s="56" t="s">
        <v>17</v>
      </c>
      <c r="F41" s="56" t="s">
        <v>318</v>
      </c>
      <c r="G41" s="56" t="s">
        <v>318</v>
      </c>
      <c r="H41" s="56" t="s">
        <v>319</v>
      </c>
      <c r="I41" s="56" t="s">
        <v>320</v>
      </c>
      <c r="J41" s="56" t="s">
        <v>12</v>
      </c>
      <c r="K41" s="56">
        <v>98372</v>
      </c>
      <c r="L41" s="56" t="s">
        <v>21</v>
      </c>
      <c r="M41" s="56">
        <v>201710</v>
      </c>
      <c r="N41" s="56" t="s">
        <v>114</v>
      </c>
      <c r="O41" s="56" t="s">
        <v>15</v>
      </c>
      <c r="P41" s="56" t="s">
        <v>57</v>
      </c>
      <c r="Q41" s="57" t="s">
        <v>184</v>
      </c>
      <c r="R41" s="56">
        <v>23115</v>
      </c>
      <c r="S41" s="56">
        <v>0</v>
      </c>
      <c r="T41" s="56">
        <v>33968</v>
      </c>
      <c r="U41" s="56">
        <v>0</v>
      </c>
      <c r="V41" s="56">
        <v>0</v>
      </c>
      <c r="W41" s="48">
        <v>8574</v>
      </c>
      <c r="X41" s="48">
        <f t="shared" si="0"/>
        <v>33968</v>
      </c>
      <c r="Y41" s="48">
        <f t="shared" si="1"/>
        <v>-25394</v>
      </c>
      <c r="Z41" s="48">
        <f t="shared" si="9"/>
        <v>0</v>
      </c>
      <c r="AA41" s="122">
        <v>0</v>
      </c>
      <c r="AB41" s="13">
        <f t="shared" si="3"/>
        <v>-25394</v>
      </c>
      <c r="AC41" s="56"/>
      <c r="AD41" s="56" t="s">
        <v>352</v>
      </c>
      <c r="AE41" s="56" t="s">
        <v>741</v>
      </c>
      <c r="AF41" s="56" t="s">
        <v>13</v>
      </c>
      <c r="AG41" s="56">
        <v>0</v>
      </c>
      <c r="AH41" s="56">
        <v>3</v>
      </c>
      <c r="AI41" s="56">
        <v>3</v>
      </c>
      <c r="AJ41" s="56">
        <f t="shared" si="10"/>
        <v>3</v>
      </c>
      <c r="AK41" s="56"/>
      <c r="AL41" s="56"/>
      <c r="AM41" s="56"/>
      <c r="AN41" s="56"/>
      <c r="AO41" s="56"/>
      <c r="AP41" s="56"/>
      <c r="AQ41" s="56"/>
      <c r="AR41" s="56"/>
      <c r="AS41" s="56"/>
      <c r="AT41" s="56"/>
      <c r="AU41" s="56"/>
      <c r="AV41" s="56"/>
      <c r="AW41" s="56"/>
      <c r="AX41" s="56"/>
      <c r="AY41" s="56"/>
      <c r="AZ41" s="56"/>
      <c r="BA41" s="56"/>
      <c r="BB41" s="13">
        <f t="shared" si="5"/>
        <v>0</v>
      </c>
      <c r="BC41" s="13">
        <f t="shared" si="6"/>
        <v>0</v>
      </c>
      <c r="BD41" s="13">
        <f t="shared" si="7"/>
        <v>-25394</v>
      </c>
      <c r="BE41" s="134">
        <f t="shared" si="8"/>
        <v>-2.9617448098903663</v>
      </c>
      <c r="BF41" s="56" t="s">
        <v>933</v>
      </c>
      <c r="BG41" s="148">
        <v>42916</v>
      </c>
      <c r="BH41" s="56"/>
      <c r="BI41" s="56"/>
      <c r="BJ41" s="56"/>
      <c r="BK41" s="56"/>
    </row>
    <row r="42" spans="1:65" x14ac:dyDescent="0.2">
      <c r="A42" s="13" t="s">
        <v>324</v>
      </c>
      <c r="B42" s="13" t="s">
        <v>109</v>
      </c>
      <c r="C42" s="13" t="s">
        <v>210</v>
      </c>
      <c r="D42" s="13" t="s">
        <v>109</v>
      </c>
      <c r="E42" s="13" t="s">
        <v>325</v>
      </c>
      <c r="F42" s="13" t="s">
        <v>326</v>
      </c>
      <c r="G42" s="13" t="s">
        <v>326</v>
      </c>
      <c r="H42" s="13" t="s">
        <v>327</v>
      </c>
      <c r="I42" s="13" t="s">
        <v>33</v>
      </c>
      <c r="J42" s="13" t="s">
        <v>12</v>
      </c>
      <c r="K42" s="13">
        <v>98501</v>
      </c>
      <c r="L42" s="13" t="s">
        <v>21</v>
      </c>
      <c r="M42" s="13">
        <v>201710</v>
      </c>
      <c r="N42" s="13" t="s">
        <v>114</v>
      </c>
      <c r="O42" s="13" t="s">
        <v>15</v>
      </c>
      <c r="P42" s="13" t="s">
        <v>30</v>
      </c>
      <c r="Q42" s="14" t="s">
        <v>184</v>
      </c>
      <c r="R42" s="13">
        <v>23115</v>
      </c>
      <c r="S42" s="13">
        <v>0</v>
      </c>
      <c r="T42" s="13">
        <v>28825</v>
      </c>
      <c r="U42" s="13">
        <v>0</v>
      </c>
      <c r="V42" s="13">
        <v>0</v>
      </c>
      <c r="W42" s="48">
        <v>8574</v>
      </c>
      <c r="X42" s="48">
        <f t="shared" si="0"/>
        <v>28825</v>
      </c>
      <c r="Y42" s="48">
        <f t="shared" si="1"/>
        <v>-20251</v>
      </c>
      <c r="Z42" s="48">
        <f t="shared" si="9"/>
        <v>0</v>
      </c>
      <c r="AA42" s="119">
        <v>0</v>
      </c>
      <c r="AB42" s="13">
        <f t="shared" si="3"/>
        <v>-20251</v>
      </c>
      <c r="AD42" s="13" t="s">
        <v>352</v>
      </c>
      <c r="AE42" s="13" t="s">
        <v>741</v>
      </c>
      <c r="AF42" s="13" t="s">
        <v>352</v>
      </c>
      <c r="AH42" s="13">
        <v>1</v>
      </c>
      <c r="AI42" s="13">
        <v>2</v>
      </c>
      <c r="AJ42" s="13">
        <f t="shared" si="10"/>
        <v>1.5</v>
      </c>
      <c r="BB42" s="13">
        <f t="shared" si="5"/>
        <v>0</v>
      </c>
      <c r="BC42" s="13">
        <f t="shared" si="6"/>
        <v>0</v>
      </c>
      <c r="BD42" s="13">
        <f t="shared" si="7"/>
        <v>-20251</v>
      </c>
      <c r="BE42" s="134">
        <f t="shared" si="8"/>
        <v>-2.361908094238395</v>
      </c>
      <c r="BG42" s="148">
        <v>42916</v>
      </c>
    </row>
    <row r="43" spans="1:65" x14ac:dyDescent="0.2">
      <c r="A43" s="13" t="s">
        <v>337</v>
      </c>
      <c r="B43" s="13" t="s">
        <v>338</v>
      </c>
      <c r="C43" s="13" t="s">
        <v>340</v>
      </c>
      <c r="D43" s="13" t="s">
        <v>338</v>
      </c>
      <c r="E43" s="13" t="s">
        <v>339</v>
      </c>
      <c r="F43" s="13" t="s">
        <v>341</v>
      </c>
      <c r="G43" s="13" t="s">
        <v>341</v>
      </c>
      <c r="H43" s="13" t="s">
        <v>342</v>
      </c>
      <c r="I43" s="13" t="s">
        <v>37</v>
      </c>
      <c r="J43" s="13" t="s">
        <v>12</v>
      </c>
      <c r="K43" s="13">
        <v>98584</v>
      </c>
      <c r="L43" s="13" t="s">
        <v>21</v>
      </c>
      <c r="M43" s="13">
        <v>201710</v>
      </c>
      <c r="N43" s="13" t="s">
        <v>114</v>
      </c>
      <c r="O43" s="13" t="s">
        <v>15</v>
      </c>
      <c r="P43" s="13" t="s">
        <v>46</v>
      </c>
      <c r="Q43" s="14" t="s">
        <v>184</v>
      </c>
      <c r="R43" s="13">
        <v>23115</v>
      </c>
      <c r="S43" s="13">
        <v>0</v>
      </c>
      <c r="T43" s="13">
        <v>4263</v>
      </c>
      <c r="U43" s="13">
        <v>18852</v>
      </c>
      <c r="V43" s="13">
        <v>0</v>
      </c>
      <c r="W43" s="48">
        <v>8574</v>
      </c>
      <c r="X43" s="48">
        <f t="shared" si="0"/>
        <v>4263</v>
      </c>
      <c r="Y43" s="48">
        <f t="shared" si="1"/>
        <v>4311</v>
      </c>
      <c r="Z43" s="48">
        <f t="shared" si="9"/>
        <v>0</v>
      </c>
      <c r="AA43" s="119">
        <v>0</v>
      </c>
      <c r="AB43" s="13">
        <f t="shared" si="3"/>
        <v>4311</v>
      </c>
      <c r="AD43" s="13" t="s">
        <v>352</v>
      </c>
      <c r="AE43" s="13" t="s">
        <v>741</v>
      </c>
      <c r="AF43" s="13" t="s">
        <v>352</v>
      </c>
      <c r="AH43" s="13">
        <v>3</v>
      </c>
      <c r="AI43" s="13">
        <v>2</v>
      </c>
      <c r="AJ43" s="13">
        <f t="shared" si="10"/>
        <v>2.5</v>
      </c>
      <c r="BB43" s="13">
        <f t="shared" si="5"/>
        <v>0</v>
      </c>
      <c r="BC43" s="13">
        <f t="shared" si="6"/>
        <v>0</v>
      </c>
      <c r="BD43" s="13">
        <f t="shared" si="7"/>
        <v>4311</v>
      </c>
      <c r="BE43" s="134">
        <f t="shared" si="8"/>
        <v>0.50279916025192439</v>
      </c>
      <c r="BG43" s="148">
        <v>42916</v>
      </c>
      <c r="BM43" s="48"/>
    </row>
    <row r="44" spans="1:65" x14ac:dyDescent="0.2">
      <c r="A44" s="13" t="s">
        <v>357</v>
      </c>
      <c r="B44" s="13" t="s">
        <v>782</v>
      </c>
      <c r="C44" s="13" t="s">
        <v>359</v>
      </c>
      <c r="D44" s="13" t="s">
        <v>358</v>
      </c>
      <c r="E44" s="13" t="s">
        <v>27</v>
      </c>
      <c r="F44" s="13" t="s">
        <v>360</v>
      </c>
      <c r="G44" s="13" t="s">
        <v>360</v>
      </c>
      <c r="H44" s="13" t="s">
        <v>361</v>
      </c>
      <c r="I44" s="13" t="s">
        <v>29</v>
      </c>
      <c r="J44" s="13" t="s">
        <v>12</v>
      </c>
      <c r="K44" s="13">
        <v>98503</v>
      </c>
      <c r="L44" s="13" t="s">
        <v>21</v>
      </c>
      <c r="M44" s="13">
        <v>201710</v>
      </c>
      <c r="N44" s="13" t="s">
        <v>114</v>
      </c>
      <c r="O44" s="13" t="s">
        <v>15</v>
      </c>
      <c r="P44" s="13" t="s">
        <v>362</v>
      </c>
      <c r="Q44" s="14" t="s">
        <v>184</v>
      </c>
      <c r="R44" s="13">
        <v>23115</v>
      </c>
      <c r="S44" s="13">
        <v>0</v>
      </c>
      <c r="T44" s="13">
        <v>3988</v>
      </c>
      <c r="U44" s="13">
        <v>19127</v>
      </c>
      <c r="V44" s="13">
        <v>0</v>
      </c>
      <c r="W44" s="48">
        <v>8574</v>
      </c>
      <c r="X44" s="48">
        <f t="shared" si="0"/>
        <v>3988</v>
      </c>
      <c r="Y44" s="48">
        <f t="shared" si="1"/>
        <v>4586</v>
      </c>
      <c r="Z44" s="48">
        <f t="shared" si="9"/>
        <v>0</v>
      </c>
      <c r="AA44" s="119">
        <v>0</v>
      </c>
      <c r="AB44" s="13">
        <f t="shared" si="3"/>
        <v>4586</v>
      </c>
      <c r="AD44" s="13" t="s">
        <v>352</v>
      </c>
      <c r="AE44" s="13" t="s">
        <v>741</v>
      </c>
      <c r="AF44" s="13" t="s">
        <v>352</v>
      </c>
      <c r="AH44" s="13">
        <v>3</v>
      </c>
      <c r="AI44" s="13">
        <v>2</v>
      </c>
      <c r="AJ44" s="13">
        <f t="shared" si="10"/>
        <v>2.5</v>
      </c>
      <c r="AQ44" s="13">
        <v>786</v>
      </c>
      <c r="BB44" s="13">
        <f t="shared" si="5"/>
        <v>786</v>
      </c>
      <c r="BC44" s="13">
        <f t="shared" si="6"/>
        <v>786</v>
      </c>
      <c r="BD44" s="13">
        <f t="shared" si="7"/>
        <v>3800</v>
      </c>
      <c r="BE44" s="134">
        <f t="shared" si="8"/>
        <v>0.44320037322136691</v>
      </c>
      <c r="BG44" s="148">
        <v>42916</v>
      </c>
      <c r="BM44" s="56"/>
    </row>
    <row r="45" spans="1:65" x14ac:dyDescent="0.2">
      <c r="A45" s="13" t="s">
        <v>414</v>
      </c>
      <c r="B45" s="13" t="s">
        <v>247</v>
      </c>
      <c r="C45" s="13" t="s">
        <v>415</v>
      </c>
      <c r="D45" s="13" t="s">
        <v>247</v>
      </c>
      <c r="E45" s="13" t="s">
        <v>13</v>
      </c>
      <c r="F45" s="13" t="s">
        <v>416</v>
      </c>
      <c r="G45" s="13" t="s">
        <v>416</v>
      </c>
      <c r="H45" s="13" t="s">
        <v>417</v>
      </c>
      <c r="I45" s="13" t="s">
        <v>33</v>
      </c>
      <c r="J45" s="13" t="s">
        <v>12</v>
      </c>
      <c r="K45" s="13">
        <v>98501</v>
      </c>
      <c r="L45" s="13" t="s">
        <v>21</v>
      </c>
      <c r="M45" s="13">
        <v>201710</v>
      </c>
      <c r="N45" s="13" t="s">
        <v>114</v>
      </c>
      <c r="O45" s="13" t="s">
        <v>15</v>
      </c>
      <c r="P45" s="13" t="s">
        <v>75</v>
      </c>
      <c r="Q45" s="14" t="s">
        <v>184</v>
      </c>
      <c r="R45" s="13">
        <v>23115</v>
      </c>
      <c r="S45" s="13">
        <v>0</v>
      </c>
      <c r="T45" s="13">
        <v>3863</v>
      </c>
      <c r="U45" s="13">
        <v>19252</v>
      </c>
      <c r="V45" s="13">
        <v>0</v>
      </c>
      <c r="W45" s="48">
        <v>8574</v>
      </c>
      <c r="X45" s="48">
        <f t="shared" si="0"/>
        <v>3863</v>
      </c>
      <c r="Y45" s="48">
        <f t="shared" si="1"/>
        <v>4711</v>
      </c>
      <c r="Z45" s="48">
        <f t="shared" si="9"/>
        <v>0</v>
      </c>
      <c r="AA45" s="119">
        <v>0</v>
      </c>
      <c r="AB45" s="13">
        <f t="shared" si="3"/>
        <v>4711</v>
      </c>
      <c r="AD45" s="13" t="s">
        <v>352</v>
      </c>
      <c r="AE45" s="13" t="s">
        <v>741</v>
      </c>
      <c r="AF45" s="13" t="s">
        <v>791</v>
      </c>
      <c r="AG45" s="133">
        <v>0.33333333333333331</v>
      </c>
      <c r="AH45" s="13">
        <v>3</v>
      </c>
      <c r="AI45" s="13">
        <v>3</v>
      </c>
      <c r="AJ45" s="13">
        <f t="shared" si="10"/>
        <v>3</v>
      </c>
      <c r="AM45" s="13">
        <f>1500*1/3</f>
        <v>500</v>
      </c>
      <c r="AS45" s="13">
        <f>2100*1/3</f>
        <v>700</v>
      </c>
      <c r="BB45" s="13">
        <f t="shared" si="5"/>
        <v>1200</v>
      </c>
      <c r="BC45" s="13">
        <f t="shared" si="6"/>
        <v>1200</v>
      </c>
      <c r="BD45" s="13">
        <f t="shared" si="7"/>
        <v>3511</v>
      </c>
      <c r="BE45" s="134">
        <f t="shared" si="8"/>
        <v>0.40949381852111033</v>
      </c>
      <c r="BG45" s="148">
        <v>42916</v>
      </c>
    </row>
    <row r="46" spans="1:65" x14ac:dyDescent="0.2">
      <c r="A46" s="135" t="s">
        <v>497</v>
      </c>
      <c r="B46" s="13" t="s">
        <v>82</v>
      </c>
      <c r="C46" s="13" t="s">
        <v>499</v>
      </c>
      <c r="D46" s="13" t="s">
        <v>82</v>
      </c>
      <c r="E46" s="13" t="s">
        <v>498</v>
      </c>
      <c r="F46" s="13" t="s">
        <v>500</v>
      </c>
      <c r="G46" s="13" t="s">
        <v>500</v>
      </c>
      <c r="H46" s="13" t="s">
        <v>501</v>
      </c>
      <c r="I46" s="13" t="s">
        <v>18</v>
      </c>
      <c r="J46" s="13" t="s">
        <v>12</v>
      </c>
      <c r="K46" s="13">
        <v>98501</v>
      </c>
      <c r="L46" s="13" t="s">
        <v>21</v>
      </c>
      <c r="M46" s="13">
        <v>201710</v>
      </c>
      <c r="N46" s="13" t="s">
        <v>114</v>
      </c>
      <c r="O46" s="13" t="s">
        <v>15</v>
      </c>
      <c r="P46" s="13" t="s">
        <v>86</v>
      </c>
      <c r="Q46" s="14" t="s">
        <v>184</v>
      </c>
      <c r="R46" s="13">
        <v>23115</v>
      </c>
      <c r="S46" s="13">
        <v>0</v>
      </c>
      <c r="T46" s="13">
        <v>3429</v>
      </c>
      <c r="U46" s="13">
        <v>19686</v>
      </c>
      <c r="V46" s="13">
        <v>0</v>
      </c>
      <c r="W46" s="48">
        <v>8574</v>
      </c>
      <c r="X46" s="48">
        <f t="shared" si="0"/>
        <v>3429</v>
      </c>
      <c r="Y46" s="48">
        <f t="shared" si="1"/>
        <v>5145</v>
      </c>
      <c r="Z46" s="48">
        <f t="shared" si="9"/>
        <v>0</v>
      </c>
      <c r="AA46" s="119">
        <v>0</v>
      </c>
      <c r="AB46" s="13">
        <f t="shared" si="3"/>
        <v>5145</v>
      </c>
      <c r="AD46" s="13" t="s">
        <v>352</v>
      </c>
      <c r="AE46" s="13" t="s">
        <v>741</v>
      </c>
      <c r="AF46" s="13" t="s">
        <v>352</v>
      </c>
      <c r="AH46" s="13">
        <v>2</v>
      </c>
      <c r="AI46" s="13">
        <v>2</v>
      </c>
      <c r="AJ46" s="13">
        <f t="shared" si="10"/>
        <v>2</v>
      </c>
      <c r="AM46" s="13">
        <v>1410</v>
      </c>
      <c r="BB46" s="13">
        <f t="shared" si="5"/>
        <v>1410</v>
      </c>
      <c r="BC46" s="13">
        <f t="shared" si="6"/>
        <v>1410</v>
      </c>
      <c r="BD46" s="13">
        <f t="shared" si="7"/>
        <v>3735</v>
      </c>
      <c r="BE46" s="134">
        <f t="shared" si="8"/>
        <v>0.43561931420573829</v>
      </c>
      <c r="BG46" s="148">
        <v>42916</v>
      </c>
    </row>
    <row r="47" spans="1:65" x14ac:dyDescent="0.2">
      <c r="A47" s="13" t="s">
        <v>502</v>
      </c>
      <c r="B47" s="13" t="s">
        <v>503</v>
      </c>
      <c r="C47" s="13" t="s">
        <v>504</v>
      </c>
      <c r="D47" s="13" t="s">
        <v>503</v>
      </c>
      <c r="E47" s="13" t="s">
        <v>54</v>
      </c>
      <c r="F47" s="13" t="s">
        <v>505</v>
      </c>
      <c r="G47" s="13" t="s">
        <v>505</v>
      </c>
      <c r="H47" s="13" t="s">
        <v>506</v>
      </c>
      <c r="I47" s="13" t="s">
        <v>43</v>
      </c>
      <c r="J47" s="13" t="s">
        <v>12</v>
      </c>
      <c r="K47" s="13">
        <v>98126</v>
      </c>
      <c r="L47" s="13" t="s">
        <v>21</v>
      </c>
      <c r="M47" s="13">
        <v>201710</v>
      </c>
      <c r="N47" s="13" t="s">
        <v>114</v>
      </c>
      <c r="O47" s="13" t="s">
        <v>15</v>
      </c>
      <c r="P47" s="13" t="s">
        <v>68</v>
      </c>
      <c r="Q47" s="14" t="s">
        <v>184</v>
      </c>
      <c r="R47" s="13">
        <v>23115</v>
      </c>
      <c r="S47" s="13">
        <v>0</v>
      </c>
      <c r="T47" s="13">
        <v>6259</v>
      </c>
      <c r="U47" s="13">
        <v>16856</v>
      </c>
      <c r="V47" s="13">
        <v>0</v>
      </c>
      <c r="W47" s="48">
        <v>8574</v>
      </c>
      <c r="X47" s="48">
        <f t="shared" si="0"/>
        <v>6259</v>
      </c>
      <c r="Y47" s="48">
        <f t="shared" si="1"/>
        <v>2315</v>
      </c>
      <c r="Z47" s="48">
        <f t="shared" si="9"/>
        <v>0</v>
      </c>
      <c r="AA47" s="119">
        <v>0</v>
      </c>
      <c r="AB47" s="13">
        <f t="shared" si="3"/>
        <v>2315</v>
      </c>
      <c r="AD47" s="13" t="s">
        <v>352</v>
      </c>
      <c r="AE47" s="13" t="s">
        <v>741</v>
      </c>
      <c r="AF47" s="13" t="s">
        <v>352</v>
      </c>
      <c r="AH47" s="13">
        <v>2</v>
      </c>
      <c r="AI47" s="13">
        <v>1</v>
      </c>
      <c r="AJ47" s="13">
        <f t="shared" si="10"/>
        <v>1.5</v>
      </c>
      <c r="AS47" s="13">
        <v>1500</v>
      </c>
      <c r="BB47" s="13">
        <f t="shared" si="5"/>
        <v>1500</v>
      </c>
      <c r="BC47" s="13">
        <f t="shared" si="6"/>
        <v>1500</v>
      </c>
      <c r="BD47" s="13">
        <f t="shared" si="7"/>
        <v>815</v>
      </c>
      <c r="BE47" s="134">
        <f t="shared" si="8"/>
        <v>9.5054816888266849E-2</v>
      </c>
      <c r="BG47" s="148">
        <v>42916</v>
      </c>
    </row>
    <row r="48" spans="1:65" x14ac:dyDescent="0.2">
      <c r="A48" s="13" t="s">
        <v>523</v>
      </c>
      <c r="B48" s="13" t="s">
        <v>524</v>
      </c>
      <c r="C48" s="13" t="s">
        <v>526</v>
      </c>
      <c r="D48" s="13" t="s">
        <v>524</v>
      </c>
      <c r="E48" s="13" t="s">
        <v>525</v>
      </c>
      <c r="F48" s="13" t="s">
        <v>527</v>
      </c>
      <c r="G48" s="13" t="s">
        <v>527</v>
      </c>
      <c r="H48" s="13" t="s">
        <v>528</v>
      </c>
      <c r="I48" s="13" t="s">
        <v>45</v>
      </c>
      <c r="J48" s="13" t="s">
        <v>12</v>
      </c>
      <c r="K48" s="13">
        <v>98312</v>
      </c>
      <c r="L48" s="13" t="s">
        <v>24</v>
      </c>
      <c r="M48" s="13">
        <v>201710</v>
      </c>
      <c r="N48" s="13" t="s">
        <v>114</v>
      </c>
      <c r="O48" s="13" t="s">
        <v>15</v>
      </c>
      <c r="P48" s="13" t="s">
        <v>70</v>
      </c>
      <c r="Q48" s="14" t="s">
        <v>184</v>
      </c>
      <c r="R48" s="13">
        <v>23115</v>
      </c>
      <c r="S48" s="13">
        <v>0</v>
      </c>
      <c r="T48" s="13">
        <v>5351</v>
      </c>
      <c r="U48" s="13">
        <v>17764</v>
      </c>
      <c r="V48" s="13">
        <v>0</v>
      </c>
      <c r="W48" s="48">
        <v>8574</v>
      </c>
      <c r="X48" s="48">
        <f t="shared" si="0"/>
        <v>5351</v>
      </c>
      <c r="Y48" s="48">
        <f t="shared" si="1"/>
        <v>3223</v>
      </c>
      <c r="Z48" s="48">
        <f t="shared" si="9"/>
        <v>0</v>
      </c>
      <c r="AA48" s="119">
        <v>0</v>
      </c>
      <c r="AB48" s="13">
        <f t="shared" si="3"/>
        <v>3223</v>
      </c>
      <c r="AD48" s="13" t="s">
        <v>352</v>
      </c>
      <c r="AE48" s="13" t="s">
        <v>741</v>
      </c>
      <c r="AF48" s="13" t="s">
        <v>352</v>
      </c>
      <c r="AH48" s="13">
        <v>2</v>
      </c>
      <c r="AI48" s="13">
        <v>3</v>
      </c>
      <c r="AJ48" s="13">
        <f t="shared" si="10"/>
        <v>2.5</v>
      </c>
      <c r="BB48" s="13">
        <f t="shared" si="5"/>
        <v>0</v>
      </c>
      <c r="BC48" s="13">
        <f t="shared" si="6"/>
        <v>0</v>
      </c>
      <c r="BD48" s="13">
        <f t="shared" si="7"/>
        <v>3223</v>
      </c>
      <c r="BE48" s="134">
        <f t="shared" si="8"/>
        <v>0.37590389549801728</v>
      </c>
      <c r="BG48" s="148">
        <v>42916</v>
      </c>
    </row>
    <row r="49" spans="1:65" x14ac:dyDescent="0.2">
      <c r="A49" s="13" t="s">
        <v>529</v>
      </c>
      <c r="B49" s="13" t="s">
        <v>913</v>
      </c>
      <c r="C49" s="13" t="s">
        <v>530</v>
      </c>
      <c r="D49" s="13" t="s">
        <v>103</v>
      </c>
      <c r="E49" s="13" t="s">
        <v>55</v>
      </c>
      <c r="F49" s="13" t="s">
        <v>531</v>
      </c>
      <c r="G49" s="13" t="s">
        <v>531</v>
      </c>
      <c r="H49" s="13" t="s">
        <v>532</v>
      </c>
      <c r="I49" s="13" t="s">
        <v>18</v>
      </c>
      <c r="J49" s="13" t="s">
        <v>12</v>
      </c>
      <c r="K49" s="13">
        <v>98506</v>
      </c>
      <c r="L49" s="13" t="s">
        <v>21</v>
      </c>
      <c r="M49" s="13">
        <v>201710</v>
      </c>
      <c r="N49" s="13" t="s">
        <v>114</v>
      </c>
      <c r="O49" s="13" t="s">
        <v>15</v>
      </c>
      <c r="P49" s="13" t="s">
        <v>88</v>
      </c>
      <c r="Q49" s="14" t="s">
        <v>184</v>
      </c>
      <c r="R49" s="13">
        <v>23115</v>
      </c>
      <c r="S49" s="13">
        <v>0</v>
      </c>
      <c r="T49" s="13">
        <v>3013</v>
      </c>
      <c r="U49" s="13">
        <v>20102</v>
      </c>
      <c r="V49" s="13">
        <v>0</v>
      </c>
      <c r="W49" s="48">
        <v>8574</v>
      </c>
      <c r="X49" s="48">
        <f t="shared" si="0"/>
        <v>3013</v>
      </c>
      <c r="Y49" s="48">
        <f t="shared" si="1"/>
        <v>5561</v>
      </c>
      <c r="Z49" s="48">
        <f t="shared" si="9"/>
        <v>0</v>
      </c>
      <c r="AA49" s="119">
        <v>0</v>
      </c>
      <c r="AB49" s="13">
        <f t="shared" si="3"/>
        <v>5561</v>
      </c>
      <c r="AD49" s="13" t="s">
        <v>352</v>
      </c>
      <c r="AE49" s="13" t="s">
        <v>741</v>
      </c>
      <c r="AF49" s="13" t="s">
        <v>352</v>
      </c>
      <c r="AH49" s="13">
        <v>3</v>
      </c>
      <c r="AI49" s="13">
        <v>1</v>
      </c>
      <c r="AJ49" s="13">
        <f t="shared" si="10"/>
        <v>2</v>
      </c>
      <c r="AK49" s="13">
        <v>1</v>
      </c>
      <c r="AZ49" s="13">
        <v>900</v>
      </c>
      <c r="BB49" s="13">
        <f t="shared" si="5"/>
        <v>900</v>
      </c>
      <c r="BC49" s="13">
        <f t="shared" si="6"/>
        <v>900</v>
      </c>
      <c r="BD49" s="13">
        <f t="shared" si="7"/>
        <v>4661</v>
      </c>
      <c r="BE49" s="134">
        <f t="shared" si="8"/>
        <v>0.54362024725915559</v>
      </c>
      <c r="BG49" s="148">
        <v>42916</v>
      </c>
      <c r="BL49" s="113"/>
    </row>
    <row r="50" spans="1:65" x14ac:dyDescent="0.2">
      <c r="A50" s="13" t="s">
        <v>555</v>
      </c>
      <c r="B50" s="13" t="s">
        <v>54</v>
      </c>
      <c r="C50" s="13" t="s">
        <v>557</v>
      </c>
      <c r="D50" s="13" t="s">
        <v>54</v>
      </c>
      <c r="E50" s="13" t="s">
        <v>556</v>
      </c>
      <c r="F50" s="13" t="s">
        <v>558</v>
      </c>
      <c r="G50" s="13" t="s">
        <v>558</v>
      </c>
      <c r="H50" s="13" t="s">
        <v>559</v>
      </c>
      <c r="I50" s="13" t="s">
        <v>18</v>
      </c>
      <c r="J50" s="13" t="s">
        <v>12</v>
      </c>
      <c r="K50" s="13">
        <v>98501</v>
      </c>
      <c r="L50" s="13" t="s">
        <v>21</v>
      </c>
      <c r="M50" s="13">
        <v>201710</v>
      </c>
      <c r="N50" s="13" t="s">
        <v>114</v>
      </c>
      <c r="O50" s="13" t="s">
        <v>15</v>
      </c>
      <c r="P50" s="13" t="s">
        <v>28</v>
      </c>
      <c r="Q50" s="14" t="s">
        <v>184</v>
      </c>
      <c r="R50" s="13">
        <v>23115</v>
      </c>
      <c r="S50" s="13">
        <v>0</v>
      </c>
      <c r="T50" s="13">
        <v>13695</v>
      </c>
      <c r="U50" s="13">
        <v>9420</v>
      </c>
      <c r="V50" s="13">
        <v>0</v>
      </c>
      <c r="W50" s="48">
        <v>8574</v>
      </c>
      <c r="X50" s="48">
        <f t="shared" si="0"/>
        <v>13695</v>
      </c>
      <c r="Y50" s="48">
        <f t="shared" si="1"/>
        <v>-5121</v>
      </c>
      <c r="Z50" s="48">
        <f t="shared" si="9"/>
        <v>0</v>
      </c>
      <c r="AA50" s="119">
        <v>0</v>
      </c>
      <c r="AB50" s="13">
        <f t="shared" si="3"/>
        <v>-5121</v>
      </c>
      <c r="AD50" s="13" t="s">
        <v>352</v>
      </c>
      <c r="AE50" s="13" t="s">
        <v>741</v>
      </c>
      <c r="AF50" s="13" t="s">
        <v>352</v>
      </c>
      <c r="AH50" s="13">
        <v>2</v>
      </c>
      <c r="AI50" s="13">
        <v>1</v>
      </c>
      <c r="AJ50" s="13">
        <f t="shared" si="10"/>
        <v>1.5</v>
      </c>
      <c r="AK50" s="13">
        <v>1</v>
      </c>
      <c r="AZ50" s="13">
        <v>1200</v>
      </c>
      <c r="BB50" s="13">
        <f t="shared" si="5"/>
        <v>1200</v>
      </c>
      <c r="BC50" s="13">
        <f t="shared" si="6"/>
        <v>1200</v>
      </c>
      <c r="BD50" s="13">
        <f t="shared" si="7"/>
        <v>-6321</v>
      </c>
      <c r="BE50" s="134">
        <f t="shared" si="8"/>
        <v>-0.7372288313505948</v>
      </c>
      <c r="BG50" s="148">
        <v>42916</v>
      </c>
    </row>
    <row r="51" spans="1:65" s="50" customFormat="1" x14ac:dyDescent="0.2">
      <c r="A51" s="13" t="s">
        <v>581</v>
      </c>
      <c r="B51" s="13" t="s">
        <v>59</v>
      </c>
      <c r="C51" s="13" t="s">
        <v>582</v>
      </c>
      <c r="D51" s="13" t="s">
        <v>59</v>
      </c>
      <c r="E51" s="13" t="s">
        <v>69</v>
      </c>
      <c r="F51" s="13" t="s">
        <v>583</v>
      </c>
      <c r="G51" s="13" t="s">
        <v>583</v>
      </c>
      <c r="H51" s="13" t="s">
        <v>584</v>
      </c>
      <c r="I51" s="13" t="s">
        <v>18</v>
      </c>
      <c r="J51" s="13" t="s">
        <v>12</v>
      </c>
      <c r="K51" s="13">
        <v>98502</v>
      </c>
      <c r="L51" s="13" t="s">
        <v>21</v>
      </c>
      <c r="M51" s="13">
        <v>201710</v>
      </c>
      <c r="N51" s="13" t="s">
        <v>114</v>
      </c>
      <c r="O51" s="13" t="s">
        <v>15</v>
      </c>
      <c r="P51" s="13" t="s">
        <v>241</v>
      </c>
      <c r="Q51" s="14" t="s">
        <v>184</v>
      </c>
      <c r="R51" s="13">
        <v>23115</v>
      </c>
      <c r="S51" s="13">
        <v>0</v>
      </c>
      <c r="T51" s="13">
        <v>0</v>
      </c>
      <c r="U51" s="13">
        <v>23115</v>
      </c>
      <c r="V51" s="13">
        <v>0</v>
      </c>
      <c r="W51" s="48">
        <v>8574</v>
      </c>
      <c r="X51" s="48">
        <f t="shared" si="0"/>
        <v>0</v>
      </c>
      <c r="Y51" s="48">
        <f t="shared" si="1"/>
        <v>8574</v>
      </c>
      <c r="Z51" s="48">
        <f t="shared" si="9"/>
        <v>0</v>
      </c>
      <c r="AA51" s="119">
        <v>1800</v>
      </c>
      <c r="AB51" s="13">
        <f t="shared" si="3"/>
        <v>6774</v>
      </c>
      <c r="AC51" s="13"/>
      <c r="AD51" s="13" t="s">
        <v>352</v>
      </c>
      <c r="AE51" s="13" t="s">
        <v>741</v>
      </c>
      <c r="AF51" s="13" t="s">
        <v>352</v>
      </c>
      <c r="AG51" s="13"/>
      <c r="AH51" s="13">
        <v>1</v>
      </c>
      <c r="AI51" s="13">
        <v>1</v>
      </c>
      <c r="AJ51" s="13">
        <f t="shared" si="10"/>
        <v>1</v>
      </c>
      <c r="AK51" s="13">
        <v>2</v>
      </c>
      <c r="AL51" s="13"/>
      <c r="AM51" s="13"/>
      <c r="AN51" s="13"/>
      <c r="AO51" s="13"/>
      <c r="AP51" s="13"/>
      <c r="AQ51" s="13"/>
      <c r="AR51" s="13"/>
      <c r="AS51" s="13"/>
      <c r="AT51" s="13"/>
      <c r="AU51" s="13"/>
      <c r="AV51" s="13"/>
      <c r="AW51" s="13"/>
      <c r="AX51" s="13"/>
      <c r="AY51" s="13"/>
      <c r="AZ51" s="13">
        <v>3300</v>
      </c>
      <c r="BA51" s="13"/>
      <c r="BB51" s="13">
        <f t="shared" si="5"/>
        <v>3300</v>
      </c>
      <c r="BC51" s="13">
        <f t="shared" si="6"/>
        <v>5100</v>
      </c>
      <c r="BD51" s="13">
        <f t="shared" si="7"/>
        <v>3474</v>
      </c>
      <c r="BE51" s="134">
        <f t="shared" si="8"/>
        <v>0.40517844646606016</v>
      </c>
      <c r="BF51" s="13"/>
      <c r="BG51" s="148">
        <v>42916</v>
      </c>
      <c r="BH51" s="13"/>
      <c r="BI51" s="13"/>
      <c r="BJ51" s="13"/>
      <c r="BK51" s="13"/>
      <c r="BL51" s="13"/>
      <c r="BM51" s="13"/>
    </row>
    <row r="52" spans="1:65" s="52" customFormat="1" x14ac:dyDescent="0.2">
      <c r="A52" s="50" t="s">
        <v>596</v>
      </c>
      <c r="B52" s="50" t="s">
        <v>597</v>
      </c>
      <c r="C52" s="50" t="s">
        <v>598</v>
      </c>
      <c r="D52" s="50" t="s">
        <v>597</v>
      </c>
      <c r="E52" s="50" t="s">
        <v>49</v>
      </c>
      <c r="F52" s="50" t="s">
        <v>599</v>
      </c>
      <c r="G52" s="50" t="s">
        <v>599</v>
      </c>
      <c r="H52" s="50" t="s">
        <v>600</v>
      </c>
      <c r="I52" s="50" t="s">
        <v>33</v>
      </c>
      <c r="J52" s="50" t="s">
        <v>12</v>
      </c>
      <c r="K52" s="50">
        <v>98512</v>
      </c>
      <c r="L52" s="50" t="s">
        <v>21</v>
      </c>
      <c r="M52" s="50">
        <v>201710</v>
      </c>
      <c r="N52" s="50" t="s">
        <v>114</v>
      </c>
      <c r="O52" s="50" t="s">
        <v>15</v>
      </c>
      <c r="P52" s="50" t="s">
        <v>96</v>
      </c>
      <c r="Q52" s="51" t="s">
        <v>184</v>
      </c>
      <c r="R52" s="50">
        <v>23115</v>
      </c>
      <c r="S52" s="50">
        <v>0</v>
      </c>
      <c r="T52" s="50">
        <v>0</v>
      </c>
      <c r="U52" s="50">
        <v>23115</v>
      </c>
      <c r="V52" s="50">
        <v>0</v>
      </c>
      <c r="W52" s="48">
        <v>8574</v>
      </c>
      <c r="X52" s="48">
        <f t="shared" si="0"/>
        <v>0</v>
      </c>
      <c r="Y52" s="48">
        <f t="shared" si="1"/>
        <v>8574</v>
      </c>
      <c r="Z52" s="48">
        <f t="shared" si="9"/>
        <v>0</v>
      </c>
      <c r="AA52" s="123">
        <v>1800</v>
      </c>
      <c r="AB52" s="13">
        <f t="shared" si="3"/>
        <v>6774</v>
      </c>
      <c r="AC52" s="50"/>
      <c r="AD52" s="50" t="s">
        <v>352</v>
      </c>
      <c r="AE52" s="50" t="s">
        <v>741</v>
      </c>
      <c r="AF52" s="50" t="s">
        <v>352</v>
      </c>
      <c r="AG52" s="50"/>
      <c r="AH52" s="50">
        <v>3</v>
      </c>
      <c r="AI52" s="50">
        <v>4</v>
      </c>
      <c r="AJ52" s="50">
        <f t="shared" si="10"/>
        <v>3.5</v>
      </c>
      <c r="AK52" s="50"/>
      <c r="AL52" s="50"/>
      <c r="AM52" s="50"/>
      <c r="AN52" s="50"/>
      <c r="AO52" s="50"/>
      <c r="AP52" s="50"/>
      <c r="AQ52" s="50"/>
      <c r="AR52" s="50"/>
      <c r="AS52" s="50"/>
      <c r="AT52" s="50"/>
      <c r="AU52" s="50"/>
      <c r="AV52" s="50"/>
      <c r="AW52" s="50"/>
      <c r="AX52" s="50"/>
      <c r="AY52" s="50"/>
      <c r="AZ52" s="50"/>
      <c r="BA52" s="50"/>
      <c r="BB52" s="13">
        <f t="shared" si="5"/>
        <v>0</v>
      </c>
      <c r="BC52" s="13">
        <f t="shared" si="6"/>
        <v>1800</v>
      </c>
      <c r="BD52" s="13">
        <f t="shared" si="7"/>
        <v>6774</v>
      </c>
      <c r="BE52" s="134">
        <f t="shared" si="8"/>
        <v>0.7900629811056683</v>
      </c>
      <c r="BF52" s="50" t="s">
        <v>931</v>
      </c>
      <c r="BG52" s="148">
        <v>42916</v>
      </c>
      <c r="BH52" s="50"/>
      <c r="BI52" s="50"/>
      <c r="BJ52" s="50"/>
      <c r="BK52" s="50"/>
      <c r="BL52" s="50"/>
      <c r="BM52" s="50"/>
    </row>
    <row r="53" spans="1:65" s="56" customFormat="1" x14ac:dyDescent="0.2">
      <c r="A53" s="56" t="s">
        <v>122</v>
      </c>
      <c r="B53" s="56" t="s">
        <v>123</v>
      </c>
      <c r="C53" s="56" t="s">
        <v>125</v>
      </c>
      <c r="D53" s="56" t="s">
        <v>123</v>
      </c>
      <c r="E53" s="56" t="s">
        <v>124</v>
      </c>
      <c r="F53" s="56" t="s">
        <v>126</v>
      </c>
      <c r="G53" s="56" t="s">
        <v>126</v>
      </c>
      <c r="H53" s="56" t="s">
        <v>127</v>
      </c>
      <c r="I53" s="56" t="s">
        <v>18</v>
      </c>
      <c r="J53" s="56" t="s">
        <v>12</v>
      </c>
      <c r="K53" s="56">
        <v>98501</v>
      </c>
      <c r="L53" s="56" t="s">
        <v>21</v>
      </c>
      <c r="M53" s="56">
        <v>201610</v>
      </c>
      <c r="N53" s="56" t="s">
        <v>114</v>
      </c>
      <c r="O53" s="56" t="s">
        <v>128</v>
      </c>
      <c r="P53" s="56" t="s">
        <v>100</v>
      </c>
      <c r="Q53" s="57" t="s">
        <v>184</v>
      </c>
      <c r="R53" s="56">
        <v>23115</v>
      </c>
      <c r="S53" s="56">
        <v>0</v>
      </c>
      <c r="T53" s="56">
        <v>0</v>
      </c>
      <c r="U53" s="56">
        <v>23115</v>
      </c>
      <c r="V53" s="56">
        <v>0</v>
      </c>
      <c r="W53" s="48">
        <v>8574</v>
      </c>
      <c r="X53" s="48">
        <f t="shared" si="0"/>
        <v>0</v>
      </c>
      <c r="Y53" s="48">
        <f t="shared" si="1"/>
        <v>8574</v>
      </c>
      <c r="Z53" s="48">
        <f t="shared" si="9"/>
        <v>0</v>
      </c>
      <c r="AA53" s="122">
        <v>0</v>
      </c>
      <c r="AB53" s="13">
        <f t="shared" si="3"/>
        <v>8574</v>
      </c>
      <c r="AD53" s="56" t="s">
        <v>352</v>
      </c>
      <c r="AE53" s="56" t="s">
        <v>626</v>
      </c>
      <c r="AF53" s="56" t="s">
        <v>13</v>
      </c>
      <c r="BB53" s="13">
        <f t="shared" si="5"/>
        <v>0</v>
      </c>
      <c r="BC53" s="13">
        <f t="shared" si="6"/>
        <v>0</v>
      </c>
      <c r="BD53" s="13">
        <f t="shared" si="7"/>
        <v>8574</v>
      </c>
      <c r="BE53" s="134">
        <f t="shared" si="8"/>
        <v>1</v>
      </c>
      <c r="BF53" s="56" t="s">
        <v>932</v>
      </c>
      <c r="BG53" s="150"/>
      <c r="BL53" s="52"/>
      <c r="BM53" s="52"/>
    </row>
    <row r="55" spans="1:65" s="111" customFormat="1" x14ac:dyDescent="0.2">
      <c r="Q55" s="112"/>
      <c r="AA55" s="127"/>
      <c r="BE55" s="136"/>
      <c r="BG55" s="151"/>
    </row>
    <row r="57" spans="1:65" x14ac:dyDescent="0.2">
      <c r="A57" s="13" t="s">
        <v>880</v>
      </c>
      <c r="AM57" s="13">
        <f>SUM(AM14:AM53)</f>
        <v>6488</v>
      </c>
      <c r="AN57" s="13">
        <f t="shared" ref="AN57:AQ57" si="11">SUM(AN14:AN53)</f>
        <v>0</v>
      </c>
      <c r="AO57" s="13">
        <f t="shared" si="11"/>
        <v>1000</v>
      </c>
      <c r="AQ57" s="13">
        <f t="shared" si="11"/>
        <v>2358</v>
      </c>
      <c r="AS57" s="13">
        <f>SUM(AS14:AS53)</f>
        <v>15600</v>
      </c>
      <c r="AV57" s="13">
        <f t="shared" ref="AV57:AW57" si="12">SUM(AV14:AV53)</f>
        <v>1438</v>
      </c>
      <c r="AW57" s="13">
        <f t="shared" si="12"/>
        <v>3000</v>
      </c>
      <c r="AX57" s="13">
        <f t="shared" ref="AX57:AZ57" si="13">SUM(AX14:AX53)</f>
        <v>2800</v>
      </c>
      <c r="AY57" s="13">
        <f t="shared" si="13"/>
        <v>6000</v>
      </c>
      <c r="AZ57" s="13">
        <f t="shared" si="13"/>
        <v>27600</v>
      </c>
    </row>
    <row r="58" spans="1:65" s="86" customFormat="1" x14ac:dyDescent="0.2">
      <c r="A58" s="86" t="s">
        <v>881</v>
      </c>
      <c r="Q58" s="115"/>
      <c r="AA58" s="128"/>
      <c r="AM58" s="86">
        <v>6488</v>
      </c>
      <c r="AN58" s="86">
        <v>10000</v>
      </c>
      <c r="AO58" s="86">
        <v>1000</v>
      </c>
      <c r="AP58" s="86" t="s">
        <v>811</v>
      </c>
      <c r="AQ58" s="86">
        <v>2358</v>
      </c>
      <c r="AR58" s="86" t="s">
        <v>811</v>
      </c>
      <c r="AS58" s="117">
        <v>15600</v>
      </c>
      <c r="AT58" s="86" t="s">
        <v>811</v>
      </c>
      <c r="AU58" s="86" t="s">
        <v>811</v>
      </c>
      <c r="AV58" s="86">
        <v>1438</v>
      </c>
      <c r="AW58" s="86">
        <v>6422</v>
      </c>
      <c r="AX58" s="117"/>
      <c r="AY58" s="117"/>
      <c r="AZ58" s="117"/>
      <c r="BA58" s="86" t="s">
        <v>811</v>
      </c>
      <c r="BE58" s="137"/>
      <c r="BG58" s="152"/>
    </row>
    <row r="59" spans="1:65" x14ac:dyDescent="0.2">
      <c r="A59" s="13" t="s">
        <v>882</v>
      </c>
      <c r="AZ59" s="13">
        <f>AS57+AX57+AY57+AZ57</f>
        <v>52000</v>
      </c>
    </row>
    <row r="60" spans="1:65" x14ac:dyDescent="0.2">
      <c r="A60" s="13" t="s">
        <v>883</v>
      </c>
      <c r="AZ60" s="117">
        <v>54705</v>
      </c>
    </row>
    <row r="61" spans="1:65" s="87" customFormat="1" x14ac:dyDescent="0.2">
      <c r="A61" s="87" t="s">
        <v>884</v>
      </c>
      <c r="Q61" s="116"/>
      <c r="AA61" s="129"/>
      <c r="AM61" s="87">
        <f>AM58-AM57</f>
        <v>0</v>
      </c>
      <c r="AN61" s="87">
        <f>AN58-AN57</f>
        <v>10000</v>
      </c>
      <c r="AO61" s="87">
        <f>AO58-AO57</f>
        <v>0</v>
      </c>
      <c r="AQ61" s="87">
        <f>AQ58-AQ57</f>
        <v>0</v>
      </c>
      <c r="AS61" s="87">
        <f>AS58-AS57</f>
        <v>0</v>
      </c>
      <c r="AV61" s="87">
        <f>AV58-AV57</f>
        <v>0</v>
      </c>
      <c r="AW61" s="87">
        <f>AW58-AW57</f>
        <v>3422</v>
      </c>
      <c r="AZ61" s="87">
        <f>AZ60-AZ59</f>
        <v>2705</v>
      </c>
      <c r="BE61" s="110"/>
      <c r="BG61" s="153"/>
    </row>
  </sheetData>
  <sortState ref="A14:BO27">
    <sortCondition descending="1" ref="Z14:Z27"/>
    <sortCondition ref="C14:C27"/>
    <sortCondition ref="D14:D27"/>
  </sortState>
  <mergeCells count="12">
    <mergeCell ref="AW5:AZ5"/>
    <mergeCell ref="AX7:AZ7"/>
    <mergeCell ref="AX6:AZ6"/>
    <mergeCell ref="P12:V12"/>
    <mergeCell ref="AH12:AK12"/>
    <mergeCell ref="AM10:BA10"/>
    <mergeCell ref="AM11:AN11"/>
    <mergeCell ref="AO11:AR11"/>
    <mergeCell ref="AS11:AV11"/>
    <mergeCell ref="AW11:AY11"/>
    <mergeCell ref="AZ11:BA11"/>
    <mergeCell ref="AX12:BA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9"/>
  <sheetViews>
    <sheetView workbookViewId="0">
      <selection activeCell="AE20" sqref="AE20"/>
    </sheetView>
  </sheetViews>
  <sheetFormatPr defaultRowHeight="12.75" x14ac:dyDescent="0.2"/>
  <cols>
    <col min="1" max="1" width="10.7109375" customWidth="1"/>
    <col min="2" max="2" width="31.7109375" customWidth="1"/>
    <col min="25" max="25" width="15.42578125" customWidth="1"/>
  </cols>
  <sheetData>
    <row r="1" spans="1:63" x14ac:dyDescent="0.2">
      <c r="A1" t="s">
        <v>623</v>
      </c>
    </row>
    <row r="8" spans="1:63" s="10" customFormat="1" ht="72.75" customHeight="1" x14ac:dyDescent="0.2">
      <c r="A8" s="10" t="s">
        <v>0</v>
      </c>
      <c r="B8" s="10" t="s">
        <v>679</v>
      </c>
      <c r="C8" s="10" t="s">
        <v>621</v>
      </c>
      <c r="D8" s="10" t="s">
        <v>2</v>
      </c>
      <c r="E8" s="10" t="s">
        <v>620</v>
      </c>
      <c r="F8" s="10" t="s">
        <v>1</v>
      </c>
      <c r="G8" s="10" t="s">
        <v>619</v>
      </c>
      <c r="H8" s="7" t="s">
        <v>617</v>
      </c>
      <c r="I8" s="7" t="s">
        <v>618</v>
      </c>
      <c r="J8" s="10" t="s">
        <v>3</v>
      </c>
      <c r="K8" s="10" t="s">
        <v>4</v>
      </c>
      <c r="L8" s="10" t="s">
        <v>5</v>
      </c>
      <c r="M8" s="10" t="s">
        <v>6</v>
      </c>
      <c r="N8" s="10" t="s">
        <v>622</v>
      </c>
      <c r="O8" s="10" t="s">
        <v>7</v>
      </c>
      <c r="P8" s="8" t="s">
        <v>624</v>
      </c>
      <c r="Q8" s="10" t="s">
        <v>8</v>
      </c>
      <c r="R8" s="20" t="s">
        <v>9</v>
      </c>
      <c r="S8" s="9" t="s">
        <v>625</v>
      </c>
      <c r="T8" s="21" t="s">
        <v>628</v>
      </c>
      <c r="U8" s="21" t="s">
        <v>629</v>
      </c>
      <c r="V8" s="19" t="s">
        <v>10</v>
      </c>
      <c r="W8" s="20" t="s">
        <v>11</v>
      </c>
      <c r="X8" s="18" t="s">
        <v>627</v>
      </c>
      <c r="Y8" s="22" t="s">
        <v>608</v>
      </c>
      <c r="Z8" s="42" t="s">
        <v>631</v>
      </c>
      <c r="AA8" s="23" t="s">
        <v>632</v>
      </c>
      <c r="AB8" s="23" t="s">
        <v>633</v>
      </c>
      <c r="AC8" s="23" t="s">
        <v>674</v>
      </c>
      <c r="AD8" s="24" t="s">
        <v>634</v>
      </c>
      <c r="AE8" s="25" t="s">
        <v>635</v>
      </c>
      <c r="AF8" s="26" t="s">
        <v>636</v>
      </c>
      <c r="AG8" s="27" t="s">
        <v>637</v>
      </c>
      <c r="AH8" s="28" t="s">
        <v>638</v>
      </c>
      <c r="AI8" s="29" t="s">
        <v>675</v>
      </c>
      <c r="AJ8" s="29" t="s">
        <v>676</v>
      </c>
      <c r="AK8" s="29" t="s">
        <v>677</v>
      </c>
      <c r="AL8" s="29" t="s">
        <v>639</v>
      </c>
      <c r="AM8" s="30" t="s">
        <v>640</v>
      </c>
      <c r="AN8" s="31" t="s">
        <v>651</v>
      </c>
      <c r="AO8" s="31" t="s">
        <v>652</v>
      </c>
      <c r="AP8" s="31" t="s">
        <v>653</v>
      </c>
      <c r="AQ8" s="31" t="s">
        <v>654</v>
      </c>
      <c r="AR8" s="31" t="s">
        <v>655</v>
      </c>
      <c r="AS8" s="31" t="s">
        <v>678</v>
      </c>
      <c r="AT8" s="31" t="s">
        <v>656</v>
      </c>
      <c r="AU8" s="32" t="s">
        <v>657</v>
      </c>
      <c r="AV8" s="33" t="s">
        <v>658</v>
      </c>
      <c r="AW8" s="34" t="s">
        <v>659</v>
      </c>
      <c r="AX8" s="31" t="s">
        <v>660</v>
      </c>
      <c r="AY8" s="31" t="s">
        <v>661</v>
      </c>
      <c r="AZ8" s="32" t="s">
        <v>662</v>
      </c>
      <c r="BA8" s="32" t="s">
        <v>663</v>
      </c>
      <c r="BB8" s="32" t="s">
        <v>664</v>
      </c>
      <c r="BC8" s="33" t="s">
        <v>665</v>
      </c>
      <c r="BD8" s="35" t="s">
        <v>667</v>
      </c>
      <c r="BE8" s="36" t="s">
        <v>668</v>
      </c>
      <c r="BF8" s="37" t="s">
        <v>669</v>
      </c>
      <c r="BG8" s="38" t="s">
        <v>670</v>
      </c>
      <c r="BH8" s="39" t="s">
        <v>671</v>
      </c>
      <c r="BI8" s="8" t="s">
        <v>608</v>
      </c>
      <c r="BJ8" s="40" t="s">
        <v>672</v>
      </c>
      <c r="BK8" s="41" t="s">
        <v>673</v>
      </c>
    </row>
    <row r="9" spans="1:63" s="11" customFormat="1" x14ac:dyDescent="0.2">
      <c r="A9" s="11" t="s">
        <v>545</v>
      </c>
      <c r="B9" s="11" t="s">
        <v>680</v>
      </c>
      <c r="D9" s="11" t="s">
        <v>547</v>
      </c>
      <c r="E9" s="11" t="s">
        <v>546</v>
      </c>
      <c r="F9" s="11" t="s">
        <v>14</v>
      </c>
      <c r="G9" s="11" t="s">
        <v>548</v>
      </c>
      <c r="J9" s="11" t="s">
        <v>549</v>
      </c>
      <c r="K9" s="11" t="s">
        <v>18</v>
      </c>
      <c r="L9" s="11" t="s">
        <v>12</v>
      </c>
      <c r="M9" s="11">
        <v>98501</v>
      </c>
      <c r="N9" s="11" t="s">
        <v>13</v>
      </c>
      <c r="O9" s="11">
        <v>201610</v>
      </c>
      <c r="Q9" s="11" t="s">
        <v>15</v>
      </c>
      <c r="R9" s="11" t="s">
        <v>14</v>
      </c>
      <c r="S9" s="12" t="s">
        <v>13</v>
      </c>
      <c r="T9" s="11">
        <v>0</v>
      </c>
      <c r="U9" s="11">
        <v>0</v>
      </c>
      <c r="V9" s="11" t="s">
        <v>14</v>
      </c>
      <c r="W9" s="11">
        <v>0</v>
      </c>
      <c r="X9" s="11" t="s">
        <v>14</v>
      </c>
      <c r="Y9" s="11" t="s">
        <v>680</v>
      </c>
      <c r="AG9" s="11" t="s">
        <v>13</v>
      </c>
    </row>
    <row r="10" spans="1:63" s="13" customFormat="1" x14ac:dyDescent="0.2">
      <c r="A10" s="15" t="s">
        <v>423</v>
      </c>
      <c r="B10" s="15" t="s">
        <v>609</v>
      </c>
      <c r="C10" s="15"/>
      <c r="D10" s="15" t="s">
        <v>424</v>
      </c>
      <c r="E10" s="15" t="s">
        <v>106</v>
      </c>
      <c r="F10" s="15" t="s">
        <v>27</v>
      </c>
      <c r="G10" s="15" t="s">
        <v>425</v>
      </c>
      <c r="H10" s="15"/>
      <c r="I10" s="15"/>
      <c r="J10" s="15" t="s">
        <v>426</v>
      </c>
      <c r="K10" s="15" t="s">
        <v>18</v>
      </c>
      <c r="L10" s="15" t="s">
        <v>12</v>
      </c>
      <c r="M10" s="15">
        <v>98506</v>
      </c>
      <c r="N10" s="15" t="s">
        <v>21</v>
      </c>
      <c r="O10" s="15">
        <v>201610</v>
      </c>
      <c r="P10" s="15"/>
      <c r="Q10" s="15" t="s">
        <v>128</v>
      </c>
      <c r="R10" s="15" t="s">
        <v>77</v>
      </c>
      <c r="S10" s="14" t="s">
        <v>184</v>
      </c>
      <c r="T10" s="15">
        <v>23115</v>
      </c>
      <c r="U10" s="15">
        <v>0</v>
      </c>
      <c r="V10" s="15">
        <v>0</v>
      </c>
      <c r="W10" s="15">
        <v>23115</v>
      </c>
      <c r="X10" s="15"/>
      <c r="Y10" s="15" t="s">
        <v>609</v>
      </c>
      <c r="AG10" s="13" t="s">
        <v>13</v>
      </c>
    </row>
    <row r="11" spans="1:63" s="13" customFormat="1" x14ac:dyDescent="0.2">
      <c r="A11" s="15" t="s">
        <v>601</v>
      </c>
      <c r="B11" s="15" t="s">
        <v>609</v>
      </c>
      <c r="C11" s="15"/>
      <c r="D11" s="15" t="s">
        <v>602</v>
      </c>
      <c r="E11" s="15" t="s">
        <v>35</v>
      </c>
      <c r="F11" s="15" t="s">
        <v>14</v>
      </c>
      <c r="G11" s="15" t="s">
        <v>603</v>
      </c>
      <c r="H11" s="15"/>
      <c r="I11" s="15"/>
      <c r="J11" s="15" t="s">
        <v>604</v>
      </c>
      <c r="K11" s="15" t="s">
        <v>18</v>
      </c>
      <c r="L11" s="15" t="s">
        <v>12</v>
      </c>
      <c r="M11" s="15">
        <v>98501</v>
      </c>
      <c r="N11" s="15" t="s">
        <v>21</v>
      </c>
      <c r="O11" s="15">
        <v>201610</v>
      </c>
      <c r="P11" s="15"/>
      <c r="Q11" s="15" t="s">
        <v>128</v>
      </c>
      <c r="R11" s="15" t="s">
        <v>605</v>
      </c>
      <c r="S11" s="14" t="s">
        <v>184</v>
      </c>
      <c r="T11" s="15">
        <v>23115</v>
      </c>
      <c r="U11" s="15">
        <v>0</v>
      </c>
      <c r="V11" s="15">
        <v>0</v>
      </c>
      <c r="W11" s="15">
        <v>23115</v>
      </c>
      <c r="X11" s="15"/>
      <c r="Y11" s="15" t="s">
        <v>609</v>
      </c>
      <c r="AG11" s="13" t="s">
        <v>13</v>
      </c>
    </row>
    <row r="12" spans="1:63" s="13" customFormat="1" x14ac:dyDescent="0.2">
      <c r="A12" s="15" t="s">
        <v>533</v>
      </c>
      <c r="B12" s="15" t="s">
        <v>609</v>
      </c>
      <c r="C12" s="15"/>
      <c r="D12" s="15" t="s">
        <v>22</v>
      </c>
      <c r="E12" s="15" t="s">
        <v>534</v>
      </c>
      <c r="F12" s="15" t="s">
        <v>14</v>
      </c>
      <c r="G12" s="15" t="s">
        <v>535</v>
      </c>
      <c r="H12" s="15"/>
      <c r="I12" s="15"/>
      <c r="J12" s="15" t="s">
        <v>536</v>
      </c>
      <c r="K12" s="15" t="s">
        <v>537</v>
      </c>
      <c r="L12" s="15" t="s">
        <v>12</v>
      </c>
      <c r="M12" s="15">
        <v>98576</v>
      </c>
      <c r="N12" s="15" t="s">
        <v>21</v>
      </c>
      <c r="O12" s="15">
        <v>201610</v>
      </c>
      <c r="P12" s="15"/>
      <c r="Q12" s="15" t="s">
        <v>128</v>
      </c>
      <c r="R12" s="15" t="s">
        <v>110</v>
      </c>
      <c r="S12" s="14" t="s">
        <v>184</v>
      </c>
      <c r="T12" s="15">
        <v>23115</v>
      </c>
      <c r="U12" s="15">
        <v>0</v>
      </c>
      <c r="V12" s="15">
        <v>0</v>
      </c>
      <c r="W12" s="15">
        <v>23115</v>
      </c>
      <c r="X12" s="15"/>
      <c r="Y12" s="15" t="s">
        <v>609</v>
      </c>
      <c r="AG12" s="13" t="s">
        <v>13</v>
      </c>
    </row>
    <row r="13" spans="1:63" s="44" customFormat="1" x14ac:dyDescent="0.2">
      <c r="A13" s="44" t="s">
        <v>148</v>
      </c>
      <c r="B13" s="44" t="s">
        <v>781</v>
      </c>
      <c r="D13" s="44" t="s">
        <v>151</v>
      </c>
      <c r="E13" s="44" t="s">
        <v>149</v>
      </c>
      <c r="F13" s="44" t="s">
        <v>150</v>
      </c>
      <c r="G13" s="44" t="s">
        <v>152</v>
      </c>
      <c r="J13" s="44" t="s">
        <v>153</v>
      </c>
      <c r="K13" s="44" t="s">
        <v>18</v>
      </c>
      <c r="L13" s="44" t="s">
        <v>12</v>
      </c>
      <c r="M13" s="44">
        <v>98501</v>
      </c>
      <c r="N13" s="44" t="s">
        <v>21</v>
      </c>
      <c r="O13" s="44">
        <v>201610</v>
      </c>
      <c r="Q13" s="44" t="s">
        <v>15</v>
      </c>
      <c r="R13" s="44" t="s">
        <v>40</v>
      </c>
      <c r="S13" s="45" t="s">
        <v>184</v>
      </c>
      <c r="T13" s="44">
        <v>23115</v>
      </c>
      <c r="U13" s="44">
        <v>0</v>
      </c>
      <c r="V13" s="44">
        <v>5206</v>
      </c>
      <c r="W13" s="44">
        <v>17909</v>
      </c>
      <c r="X13" s="44" t="s">
        <v>14</v>
      </c>
    </row>
    <row r="14" spans="1:63" s="46" customFormat="1" x14ac:dyDescent="0.2">
      <c r="A14" s="46" t="s">
        <v>154</v>
      </c>
      <c r="B14" s="46" t="s">
        <v>796</v>
      </c>
      <c r="D14" s="46" t="s">
        <v>156</v>
      </c>
      <c r="E14" s="46" t="s">
        <v>94</v>
      </c>
      <c r="F14" s="46" t="s">
        <v>155</v>
      </c>
      <c r="G14" s="46" t="s">
        <v>157</v>
      </c>
      <c r="J14" s="46" t="s">
        <v>158</v>
      </c>
      <c r="K14" s="46" t="s">
        <v>18</v>
      </c>
      <c r="L14" s="46" t="s">
        <v>12</v>
      </c>
      <c r="M14" s="46" t="s">
        <v>159</v>
      </c>
      <c r="N14" s="46" t="s">
        <v>21</v>
      </c>
      <c r="O14" s="46">
        <v>201610</v>
      </c>
      <c r="P14" s="46" t="s">
        <v>114</v>
      </c>
      <c r="Q14" s="46" t="s">
        <v>15</v>
      </c>
      <c r="R14" s="46" t="s">
        <v>77</v>
      </c>
      <c r="S14" s="47" t="s">
        <v>184</v>
      </c>
      <c r="T14" s="46">
        <v>23115</v>
      </c>
      <c r="U14" s="46">
        <v>0</v>
      </c>
      <c r="V14" s="46">
        <v>0</v>
      </c>
      <c r="W14" s="46">
        <v>23115</v>
      </c>
      <c r="X14" s="46" t="s">
        <v>607</v>
      </c>
      <c r="AG14" s="46" t="s">
        <v>13</v>
      </c>
    </row>
    <row r="15" spans="1:63" s="46" customFormat="1" x14ac:dyDescent="0.2">
      <c r="A15" s="46" t="s">
        <v>160</v>
      </c>
      <c r="B15" s="46" t="s">
        <v>796</v>
      </c>
      <c r="D15" s="46" t="s">
        <v>163</v>
      </c>
      <c r="E15" s="46" t="s">
        <v>161</v>
      </c>
      <c r="F15" s="46" t="s">
        <v>162</v>
      </c>
      <c r="G15" s="46" t="s">
        <v>164</v>
      </c>
      <c r="J15" s="46" t="s">
        <v>165</v>
      </c>
      <c r="K15" s="46" t="s">
        <v>18</v>
      </c>
      <c r="L15" s="46" t="s">
        <v>12</v>
      </c>
      <c r="M15" s="46">
        <v>98502</v>
      </c>
      <c r="N15" s="46" t="s">
        <v>21</v>
      </c>
      <c r="O15" s="46">
        <v>201810</v>
      </c>
      <c r="P15" s="46" t="s">
        <v>13</v>
      </c>
      <c r="Q15" s="46" t="s">
        <v>15</v>
      </c>
      <c r="R15" s="46" t="s">
        <v>166</v>
      </c>
      <c r="S15" s="47" t="s">
        <v>99</v>
      </c>
      <c r="T15" s="46">
        <v>23115</v>
      </c>
      <c r="U15" s="46">
        <v>20500</v>
      </c>
      <c r="V15" s="46">
        <v>0</v>
      </c>
      <c r="W15" s="46">
        <v>2615</v>
      </c>
      <c r="X15" s="46" t="s">
        <v>14</v>
      </c>
      <c r="AG15" s="46" t="s">
        <v>13</v>
      </c>
    </row>
    <row r="16" spans="1:63" s="46" customFormat="1" x14ac:dyDescent="0.2">
      <c r="A16" s="46" t="s">
        <v>182</v>
      </c>
      <c r="B16" s="46" t="s">
        <v>796</v>
      </c>
      <c r="D16" s="46" t="s">
        <v>185</v>
      </c>
      <c r="E16" s="46" t="s">
        <v>183</v>
      </c>
      <c r="F16" s="46" t="s">
        <v>184</v>
      </c>
      <c r="G16" s="46" t="s">
        <v>186</v>
      </c>
      <c r="J16" s="46" t="s">
        <v>187</v>
      </c>
      <c r="K16" s="46" t="s">
        <v>18</v>
      </c>
      <c r="L16" s="46" t="s">
        <v>12</v>
      </c>
      <c r="M16" s="46">
        <v>98501</v>
      </c>
      <c r="N16" s="46" t="s">
        <v>21</v>
      </c>
      <c r="O16" s="46">
        <v>201810</v>
      </c>
      <c r="P16" s="46" t="s">
        <v>13</v>
      </c>
      <c r="Q16" s="46" t="s">
        <v>15</v>
      </c>
      <c r="R16" s="46" t="s">
        <v>28</v>
      </c>
      <c r="S16" s="47" t="s">
        <v>184</v>
      </c>
      <c r="T16" s="46">
        <v>23115</v>
      </c>
      <c r="U16" s="46">
        <v>20500</v>
      </c>
      <c r="V16" s="46">
        <v>8851</v>
      </c>
      <c r="W16" s="46">
        <v>2615</v>
      </c>
      <c r="X16" s="46" t="s">
        <v>14</v>
      </c>
      <c r="AG16" s="46" t="s">
        <v>13</v>
      </c>
    </row>
    <row r="17" spans="1:33" s="46" customFormat="1" x14ac:dyDescent="0.2">
      <c r="A17" s="46" t="s">
        <v>192</v>
      </c>
      <c r="B17" s="46" t="s">
        <v>796</v>
      </c>
      <c r="D17" s="46" t="s">
        <v>195</v>
      </c>
      <c r="E17" s="46" t="s">
        <v>193</v>
      </c>
      <c r="F17" s="46" t="s">
        <v>194</v>
      </c>
      <c r="G17" s="46" t="s">
        <v>196</v>
      </c>
      <c r="J17" s="46" t="s">
        <v>197</v>
      </c>
      <c r="K17" s="46" t="s">
        <v>39</v>
      </c>
      <c r="L17" s="46" t="s">
        <v>12</v>
      </c>
      <c r="M17" s="46">
        <v>98406</v>
      </c>
      <c r="N17" s="46" t="s">
        <v>21</v>
      </c>
      <c r="O17" s="46">
        <v>201810</v>
      </c>
      <c r="P17" s="46" t="s">
        <v>13</v>
      </c>
      <c r="Q17" s="46" t="s">
        <v>15</v>
      </c>
      <c r="R17" s="46" t="s">
        <v>198</v>
      </c>
      <c r="S17" s="47" t="s">
        <v>184</v>
      </c>
      <c r="T17" s="46">
        <v>23115</v>
      </c>
      <c r="U17" s="46">
        <v>20500</v>
      </c>
      <c r="V17" s="46">
        <v>23107</v>
      </c>
      <c r="W17" s="46">
        <v>8</v>
      </c>
      <c r="X17" s="46" t="s">
        <v>14</v>
      </c>
      <c r="AG17" s="46" t="s">
        <v>13</v>
      </c>
    </row>
    <row r="18" spans="1:33" s="46" customFormat="1" x14ac:dyDescent="0.2">
      <c r="A18" s="46" t="s">
        <v>199</v>
      </c>
      <c r="B18" s="46" t="s">
        <v>796</v>
      </c>
      <c r="D18" s="46" t="s">
        <v>201</v>
      </c>
      <c r="E18" s="46" t="s">
        <v>200</v>
      </c>
      <c r="F18" s="46" t="s">
        <v>74</v>
      </c>
      <c r="G18" s="46" t="s">
        <v>202</v>
      </c>
      <c r="J18" s="46" t="s">
        <v>203</v>
      </c>
      <c r="K18" s="46" t="s">
        <v>39</v>
      </c>
      <c r="L18" s="46" t="s">
        <v>12</v>
      </c>
      <c r="M18" s="46">
        <v>98404</v>
      </c>
      <c r="N18" s="46" t="s">
        <v>21</v>
      </c>
      <c r="O18" s="46">
        <v>201810</v>
      </c>
      <c r="P18" s="46" t="s">
        <v>13</v>
      </c>
      <c r="Q18" s="46" t="s">
        <v>15</v>
      </c>
      <c r="R18" s="46" t="s">
        <v>26</v>
      </c>
      <c r="S18" s="47" t="s">
        <v>184</v>
      </c>
      <c r="T18" s="46">
        <v>23115</v>
      </c>
      <c r="U18" s="46">
        <v>20500</v>
      </c>
      <c r="V18" s="46">
        <v>2125</v>
      </c>
      <c r="W18" s="46">
        <v>2615</v>
      </c>
      <c r="X18" s="46" t="s">
        <v>14</v>
      </c>
      <c r="AG18" s="46" t="s">
        <v>13</v>
      </c>
    </row>
    <row r="19" spans="1:33" s="46" customFormat="1" x14ac:dyDescent="0.2">
      <c r="A19" s="46" t="s">
        <v>211</v>
      </c>
      <c r="B19" s="46" t="s">
        <v>796</v>
      </c>
      <c r="D19" s="46" t="s">
        <v>214</v>
      </c>
      <c r="E19" s="46" t="s">
        <v>212</v>
      </c>
      <c r="F19" s="46" t="s">
        <v>213</v>
      </c>
      <c r="G19" s="46" t="s">
        <v>215</v>
      </c>
      <c r="J19" s="46" t="s">
        <v>216</v>
      </c>
      <c r="K19" s="46" t="s">
        <v>39</v>
      </c>
      <c r="L19" s="46" t="s">
        <v>12</v>
      </c>
      <c r="M19" s="46" t="s">
        <v>217</v>
      </c>
      <c r="N19" s="46" t="s">
        <v>21</v>
      </c>
      <c r="O19" s="46">
        <v>201710</v>
      </c>
      <c r="P19" s="46" t="s">
        <v>114</v>
      </c>
      <c r="Q19" s="46" t="s">
        <v>15</v>
      </c>
      <c r="R19" s="46" t="s">
        <v>83</v>
      </c>
      <c r="S19" s="47" t="s">
        <v>184</v>
      </c>
      <c r="T19" s="46">
        <v>23115</v>
      </c>
      <c r="U19" s="46">
        <v>0</v>
      </c>
      <c r="V19" s="46">
        <v>4201</v>
      </c>
      <c r="W19" s="46">
        <v>18914</v>
      </c>
      <c r="X19" s="46" t="s">
        <v>14</v>
      </c>
      <c r="AG19" s="46" t="s">
        <v>13</v>
      </c>
    </row>
    <row r="20" spans="1:33" s="46" customFormat="1" x14ac:dyDescent="0.2">
      <c r="A20" s="46" t="s">
        <v>224</v>
      </c>
      <c r="B20" s="46" t="s">
        <v>796</v>
      </c>
      <c r="D20" s="46" t="s">
        <v>227</v>
      </c>
      <c r="E20" s="46" t="s">
        <v>225</v>
      </c>
      <c r="F20" s="46" t="s">
        <v>226</v>
      </c>
      <c r="G20" s="46" t="s">
        <v>228</v>
      </c>
      <c r="J20" s="46" t="s">
        <v>229</v>
      </c>
      <c r="K20" s="46" t="s">
        <v>230</v>
      </c>
      <c r="L20" s="46" t="s">
        <v>12</v>
      </c>
      <c r="M20" s="46" t="s">
        <v>231</v>
      </c>
      <c r="N20" s="46" t="s">
        <v>21</v>
      </c>
      <c r="O20" s="46">
        <v>201710</v>
      </c>
      <c r="P20" s="46" t="s">
        <v>114</v>
      </c>
      <c r="Q20" s="46" t="s">
        <v>15</v>
      </c>
      <c r="R20" s="46" t="s">
        <v>28</v>
      </c>
      <c r="S20" s="47" t="s">
        <v>184</v>
      </c>
      <c r="T20" s="46">
        <v>23115</v>
      </c>
      <c r="U20" s="46">
        <v>0</v>
      </c>
      <c r="V20" s="46">
        <v>18392</v>
      </c>
      <c r="W20" s="46">
        <v>4723</v>
      </c>
      <c r="X20" s="46" t="s">
        <v>14</v>
      </c>
      <c r="AG20" s="46" t="s">
        <v>13</v>
      </c>
    </row>
    <row r="21" spans="1:33" s="46" customFormat="1" x14ac:dyDescent="0.2">
      <c r="A21" s="46" t="s">
        <v>232</v>
      </c>
      <c r="B21" s="46" t="s">
        <v>796</v>
      </c>
      <c r="D21" s="46" t="s">
        <v>233</v>
      </c>
      <c r="E21" s="46" t="s">
        <v>106</v>
      </c>
      <c r="F21" s="46" t="s">
        <v>104</v>
      </c>
      <c r="G21" s="46" t="s">
        <v>234</v>
      </c>
      <c r="J21" s="46" t="s">
        <v>235</v>
      </c>
      <c r="K21" s="46" t="s">
        <v>18</v>
      </c>
      <c r="L21" s="46" t="s">
        <v>12</v>
      </c>
      <c r="M21" s="46">
        <v>98501</v>
      </c>
      <c r="N21" s="46" t="s">
        <v>21</v>
      </c>
      <c r="O21" s="46">
        <v>201710</v>
      </c>
      <c r="P21" s="46" t="s">
        <v>114</v>
      </c>
      <c r="Q21" s="46" t="s">
        <v>15</v>
      </c>
      <c r="R21" s="46" t="s">
        <v>77</v>
      </c>
      <c r="S21" s="47" t="s">
        <v>184</v>
      </c>
      <c r="T21" s="46">
        <v>23115</v>
      </c>
      <c r="U21" s="46">
        <v>0</v>
      </c>
      <c r="V21" s="46">
        <v>10447</v>
      </c>
      <c r="W21" s="46">
        <v>12668</v>
      </c>
      <c r="X21" s="46" t="s">
        <v>14</v>
      </c>
      <c r="AG21" s="46" t="s">
        <v>13</v>
      </c>
    </row>
    <row r="22" spans="1:33" s="46" customFormat="1" x14ac:dyDescent="0.2">
      <c r="A22" s="46" t="s">
        <v>246</v>
      </c>
      <c r="B22" s="46" t="s">
        <v>796</v>
      </c>
      <c r="D22" s="46" t="s">
        <v>249</v>
      </c>
      <c r="E22" s="46" t="s">
        <v>247</v>
      </c>
      <c r="F22" s="46" t="s">
        <v>248</v>
      </c>
      <c r="G22" s="46" t="s">
        <v>250</v>
      </c>
      <c r="J22" s="46" t="s">
        <v>251</v>
      </c>
      <c r="K22" s="46" t="s">
        <v>18</v>
      </c>
      <c r="L22" s="46" t="s">
        <v>12</v>
      </c>
      <c r="M22" s="46">
        <v>98501</v>
      </c>
      <c r="N22" s="46" t="s">
        <v>21</v>
      </c>
      <c r="O22" s="46">
        <v>201710</v>
      </c>
      <c r="P22" s="46" t="s">
        <v>114</v>
      </c>
      <c r="Q22" s="46" t="s">
        <v>15</v>
      </c>
      <c r="R22" s="46" t="s">
        <v>241</v>
      </c>
      <c r="S22" s="47" t="s">
        <v>184</v>
      </c>
      <c r="T22" s="46">
        <v>23115</v>
      </c>
      <c r="U22" s="46">
        <v>0</v>
      </c>
      <c r="V22" s="46">
        <v>10417</v>
      </c>
      <c r="W22" s="46">
        <v>12698</v>
      </c>
      <c r="X22" s="46" t="s">
        <v>14</v>
      </c>
      <c r="AG22" s="46" t="s">
        <v>13</v>
      </c>
    </row>
    <row r="23" spans="1:33" s="46" customFormat="1" x14ac:dyDescent="0.2">
      <c r="A23" s="46" t="s">
        <v>252</v>
      </c>
      <c r="B23" s="46" t="s">
        <v>796</v>
      </c>
      <c r="D23" s="46" t="s">
        <v>254</v>
      </c>
      <c r="E23" s="46" t="s">
        <v>253</v>
      </c>
      <c r="F23" s="46" t="s">
        <v>24</v>
      </c>
      <c r="G23" s="46" t="s">
        <v>255</v>
      </c>
      <c r="J23" s="46" t="s">
        <v>256</v>
      </c>
      <c r="K23" s="46" t="s">
        <v>18</v>
      </c>
      <c r="L23" s="46" t="s">
        <v>12</v>
      </c>
      <c r="M23" s="46">
        <v>98501</v>
      </c>
      <c r="N23" s="46" t="s">
        <v>21</v>
      </c>
      <c r="O23" s="46">
        <v>201810</v>
      </c>
      <c r="P23" s="46" t="s">
        <v>13</v>
      </c>
      <c r="Q23" s="46" t="s">
        <v>15</v>
      </c>
      <c r="R23" s="46" t="s">
        <v>111</v>
      </c>
      <c r="S23" s="47" t="s">
        <v>184</v>
      </c>
      <c r="T23" s="46">
        <v>23115</v>
      </c>
      <c r="U23" s="46">
        <v>20500</v>
      </c>
      <c r="V23" s="46">
        <v>17082</v>
      </c>
      <c r="W23" s="46">
        <v>2615</v>
      </c>
      <c r="X23" s="46" t="s">
        <v>14</v>
      </c>
      <c r="AG23" s="46" t="s">
        <v>13</v>
      </c>
    </row>
    <row r="24" spans="1:33" s="46" customFormat="1" x14ac:dyDescent="0.2">
      <c r="A24" s="46" t="s">
        <v>257</v>
      </c>
      <c r="B24" s="46" t="s">
        <v>796</v>
      </c>
      <c r="D24" s="46" t="s">
        <v>258</v>
      </c>
      <c r="E24" s="46" t="s">
        <v>42</v>
      </c>
      <c r="F24" s="46" t="s">
        <v>114</v>
      </c>
      <c r="G24" s="46" t="s">
        <v>259</v>
      </c>
      <c r="J24" s="46" t="s">
        <v>260</v>
      </c>
      <c r="K24" s="46" t="s">
        <v>261</v>
      </c>
      <c r="L24" s="46" t="s">
        <v>12</v>
      </c>
      <c r="M24" s="46">
        <v>98110</v>
      </c>
      <c r="N24" s="46" t="s">
        <v>21</v>
      </c>
      <c r="O24" s="46">
        <v>201810</v>
      </c>
      <c r="P24" s="46" t="s">
        <v>13</v>
      </c>
      <c r="Q24" s="46" t="s">
        <v>15</v>
      </c>
      <c r="R24" s="46" t="s">
        <v>262</v>
      </c>
      <c r="S24" s="47" t="s">
        <v>184</v>
      </c>
      <c r="T24" s="46">
        <v>23115</v>
      </c>
      <c r="U24" s="46">
        <v>20500</v>
      </c>
      <c r="V24" s="46">
        <v>8094</v>
      </c>
      <c r="W24" s="46">
        <v>2615</v>
      </c>
      <c r="X24" s="46" t="s">
        <v>14</v>
      </c>
      <c r="AG24" s="46" t="s">
        <v>13</v>
      </c>
    </row>
    <row r="25" spans="1:33" s="46" customFormat="1" x14ac:dyDescent="0.2">
      <c r="A25" s="46" t="s">
        <v>263</v>
      </c>
      <c r="B25" s="46" t="s">
        <v>796</v>
      </c>
      <c r="D25" s="46" t="s">
        <v>264</v>
      </c>
      <c r="E25" s="46" t="s">
        <v>91</v>
      </c>
      <c r="F25" s="46" t="s">
        <v>14</v>
      </c>
      <c r="G25" s="46" t="s">
        <v>265</v>
      </c>
      <c r="J25" s="46" t="s">
        <v>266</v>
      </c>
      <c r="K25" s="46" t="s">
        <v>39</v>
      </c>
      <c r="L25" s="46" t="s">
        <v>12</v>
      </c>
      <c r="M25" s="46">
        <v>98408</v>
      </c>
      <c r="N25" s="46" t="s">
        <v>21</v>
      </c>
      <c r="O25" s="46">
        <v>201610</v>
      </c>
      <c r="P25" s="46" t="s">
        <v>114</v>
      </c>
      <c r="Q25" s="46" t="s">
        <v>15</v>
      </c>
      <c r="R25" s="46" t="s">
        <v>267</v>
      </c>
      <c r="S25" s="47" t="s">
        <v>184</v>
      </c>
      <c r="T25" s="46">
        <v>23115</v>
      </c>
      <c r="U25" s="46">
        <v>0</v>
      </c>
      <c r="V25" s="46">
        <v>3073</v>
      </c>
      <c r="W25" s="46">
        <v>20042</v>
      </c>
      <c r="X25" s="46" t="s">
        <v>14</v>
      </c>
      <c r="AG25" s="46" t="s">
        <v>13</v>
      </c>
    </row>
    <row r="26" spans="1:33" s="46" customFormat="1" x14ac:dyDescent="0.2">
      <c r="A26" s="46" t="s">
        <v>268</v>
      </c>
      <c r="B26" s="46" t="s">
        <v>796</v>
      </c>
      <c r="D26" s="46" t="s">
        <v>271</v>
      </c>
      <c r="E26" s="46" t="s">
        <v>269</v>
      </c>
      <c r="F26" s="46" t="s">
        <v>270</v>
      </c>
      <c r="G26" s="46" t="s">
        <v>272</v>
      </c>
      <c r="J26" s="46" t="s">
        <v>273</v>
      </c>
      <c r="K26" s="46" t="s">
        <v>37</v>
      </c>
      <c r="L26" s="46" t="s">
        <v>12</v>
      </c>
      <c r="M26" s="46">
        <v>98584</v>
      </c>
      <c r="N26" s="46" t="s">
        <v>21</v>
      </c>
      <c r="O26" s="46">
        <v>201710</v>
      </c>
      <c r="P26" s="46" t="s">
        <v>114</v>
      </c>
      <c r="Q26" s="46" t="s">
        <v>15</v>
      </c>
      <c r="R26" s="46" t="s">
        <v>28</v>
      </c>
      <c r="S26" s="47" t="s">
        <v>184</v>
      </c>
      <c r="T26" s="46">
        <v>23115</v>
      </c>
      <c r="U26" s="46">
        <v>0</v>
      </c>
      <c r="V26" s="46">
        <v>7089</v>
      </c>
      <c r="W26" s="46">
        <v>16026</v>
      </c>
      <c r="X26" s="46" t="s">
        <v>14</v>
      </c>
      <c r="AG26" s="46" t="s">
        <v>13</v>
      </c>
    </row>
    <row r="27" spans="1:33" s="46" customFormat="1" x14ac:dyDescent="0.2">
      <c r="A27" s="46" t="s">
        <v>274</v>
      </c>
      <c r="B27" s="46" t="s">
        <v>796</v>
      </c>
      <c r="D27" s="46" t="s">
        <v>277</v>
      </c>
      <c r="E27" s="46" t="s">
        <v>275</v>
      </c>
      <c r="F27" s="46" t="s">
        <v>276</v>
      </c>
      <c r="G27" s="46" t="s">
        <v>278</v>
      </c>
      <c r="J27" s="46" t="s">
        <v>279</v>
      </c>
      <c r="K27" s="46" t="s">
        <v>39</v>
      </c>
      <c r="L27" s="46" t="s">
        <v>12</v>
      </c>
      <c r="M27" s="46">
        <v>98405</v>
      </c>
      <c r="N27" s="46" t="s">
        <v>21</v>
      </c>
      <c r="O27" s="46">
        <v>201710</v>
      </c>
      <c r="P27" s="46" t="s">
        <v>114</v>
      </c>
      <c r="Q27" s="46" t="s">
        <v>15</v>
      </c>
      <c r="R27" s="46" t="s">
        <v>31</v>
      </c>
      <c r="S27" s="47" t="s">
        <v>99</v>
      </c>
      <c r="T27" s="46">
        <v>23115</v>
      </c>
      <c r="U27" s="46">
        <v>0</v>
      </c>
      <c r="V27" s="46">
        <v>663</v>
      </c>
      <c r="W27" s="46">
        <v>22452</v>
      </c>
      <c r="X27" s="46" t="s">
        <v>14</v>
      </c>
      <c r="AG27" s="46" t="s">
        <v>13</v>
      </c>
    </row>
    <row r="28" spans="1:33" s="46" customFormat="1" x14ac:dyDescent="0.2">
      <c r="A28" s="46" t="s">
        <v>280</v>
      </c>
      <c r="B28" s="46" t="s">
        <v>796</v>
      </c>
      <c r="D28" s="46" t="s">
        <v>281</v>
      </c>
      <c r="E28" s="46" t="s">
        <v>80</v>
      </c>
      <c r="F28" s="46" t="s">
        <v>48</v>
      </c>
      <c r="G28" s="46" t="s">
        <v>282</v>
      </c>
      <c r="J28" s="46" t="s">
        <v>283</v>
      </c>
      <c r="K28" s="46" t="s">
        <v>284</v>
      </c>
      <c r="L28" s="46" t="s">
        <v>12</v>
      </c>
      <c r="M28" s="46">
        <v>98563</v>
      </c>
      <c r="N28" s="46" t="s">
        <v>21</v>
      </c>
      <c r="O28" s="46">
        <v>201810</v>
      </c>
      <c r="P28" s="46" t="s">
        <v>13</v>
      </c>
      <c r="Q28" s="46" t="s">
        <v>15</v>
      </c>
      <c r="R28" s="46" t="s">
        <v>34</v>
      </c>
      <c r="S28" s="47" t="s">
        <v>184</v>
      </c>
      <c r="T28" s="46">
        <v>23115</v>
      </c>
      <c r="U28" s="46">
        <v>20500</v>
      </c>
      <c r="V28" s="46">
        <v>24968</v>
      </c>
      <c r="W28" s="46">
        <v>0</v>
      </c>
      <c r="X28" s="46" t="s">
        <v>14</v>
      </c>
      <c r="AG28" s="46" t="s">
        <v>13</v>
      </c>
    </row>
    <row r="29" spans="1:33" s="46" customFormat="1" x14ac:dyDescent="0.2">
      <c r="A29" s="46" t="s">
        <v>300</v>
      </c>
      <c r="B29" s="46" t="s">
        <v>796</v>
      </c>
      <c r="D29" s="46" t="s">
        <v>301</v>
      </c>
      <c r="E29" s="46" t="s">
        <v>84</v>
      </c>
      <c r="F29" s="46" t="s">
        <v>78</v>
      </c>
      <c r="G29" s="46" t="s">
        <v>302</v>
      </c>
      <c r="J29" s="46" t="s">
        <v>303</v>
      </c>
      <c r="K29" s="46" t="s">
        <v>18</v>
      </c>
      <c r="L29" s="46" t="s">
        <v>12</v>
      </c>
      <c r="M29" s="46">
        <v>98507</v>
      </c>
      <c r="N29" s="46" t="s">
        <v>21</v>
      </c>
      <c r="O29" s="46">
        <v>201810</v>
      </c>
      <c r="P29" s="46" t="s">
        <v>13</v>
      </c>
      <c r="Q29" s="46" t="s">
        <v>15</v>
      </c>
      <c r="R29" s="46" t="s">
        <v>90</v>
      </c>
      <c r="S29" s="47" t="s">
        <v>184</v>
      </c>
      <c r="T29" s="46">
        <v>23115</v>
      </c>
      <c r="U29" s="46">
        <v>20500</v>
      </c>
      <c r="V29" s="46">
        <v>13547</v>
      </c>
      <c r="W29" s="46">
        <v>2615</v>
      </c>
      <c r="X29" s="46" t="s">
        <v>14</v>
      </c>
      <c r="AG29" s="46" t="s">
        <v>13</v>
      </c>
    </row>
    <row r="30" spans="1:33" s="46" customFormat="1" x14ac:dyDescent="0.2">
      <c r="A30" s="46" t="s">
        <v>310</v>
      </c>
      <c r="B30" s="46" t="s">
        <v>796</v>
      </c>
      <c r="D30" s="46" t="s">
        <v>313</v>
      </c>
      <c r="E30" s="46" t="s">
        <v>311</v>
      </c>
      <c r="F30" s="46" t="s">
        <v>312</v>
      </c>
      <c r="G30" s="46" t="s">
        <v>314</v>
      </c>
      <c r="J30" s="46" t="s">
        <v>315</v>
      </c>
      <c r="K30" s="46" t="s">
        <v>18</v>
      </c>
      <c r="L30" s="46" t="s">
        <v>12</v>
      </c>
      <c r="M30" s="46">
        <v>98503</v>
      </c>
      <c r="N30" s="46" t="s">
        <v>21</v>
      </c>
      <c r="O30" s="46">
        <v>201610</v>
      </c>
      <c r="P30" s="46" t="s">
        <v>114</v>
      </c>
      <c r="Q30" s="46" t="s">
        <v>15</v>
      </c>
      <c r="R30" s="46" t="s">
        <v>110</v>
      </c>
      <c r="S30" s="47" t="s">
        <v>184</v>
      </c>
      <c r="T30" s="46">
        <v>23115</v>
      </c>
      <c r="U30" s="46">
        <v>0</v>
      </c>
      <c r="V30" s="46">
        <v>13411</v>
      </c>
      <c r="W30" s="46">
        <v>9704</v>
      </c>
      <c r="X30" s="46" t="s">
        <v>14</v>
      </c>
      <c r="AG30" s="46" t="s">
        <v>13</v>
      </c>
    </row>
    <row r="31" spans="1:33" s="46" customFormat="1" x14ac:dyDescent="0.2">
      <c r="A31" s="46" t="s">
        <v>328</v>
      </c>
      <c r="B31" s="46" t="s">
        <v>796</v>
      </c>
      <c r="D31" s="46" t="s">
        <v>329</v>
      </c>
      <c r="E31" s="46" t="s">
        <v>87</v>
      </c>
      <c r="F31" s="46" t="s">
        <v>47</v>
      </c>
      <c r="G31" s="46" t="s">
        <v>330</v>
      </c>
      <c r="J31" s="46" t="s">
        <v>331</v>
      </c>
      <c r="K31" s="46" t="s">
        <v>29</v>
      </c>
      <c r="L31" s="46" t="s">
        <v>12</v>
      </c>
      <c r="M31" s="46">
        <v>98503</v>
      </c>
      <c r="N31" s="46" t="s">
        <v>21</v>
      </c>
      <c r="O31" s="46">
        <v>201810</v>
      </c>
      <c r="P31" s="46" t="s">
        <v>13</v>
      </c>
      <c r="Q31" s="46" t="s">
        <v>15</v>
      </c>
      <c r="R31" s="46" t="s">
        <v>111</v>
      </c>
      <c r="S31" s="47" t="s">
        <v>184</v>
      </c>
      <c r="T31" s="46">
        <v>23115</v>
      </c>
      <c r="U31" s="46">
        <v>20500</v>
      </c>
      <c r="V31" s="46">
        <v>29118</v>
      </c>
      <c r="W31" s="46">
        <v>0</v>
      </c>
      <c r="X31" s="46" t="s">
        <v>14</v>
      </c>
      <c r="AG31" s="46" t="s">
        <v>13</v>
      </c>
    </row>
    <row r="32" spans="1:33" s="46" customFormat="1" x14ac:dyDescent="0.2">
      <c r="A32" s="46" t="s">
        <v>332</v>
      </c>
      <c r="B32" s="46" t="s">
        <v>796</v>
      </c>
      <c r="D32" s="46" t="s">
        <v>334</v>
      </c>
      <c r="E32" s="46" t="s">
        <v>333</v>
      </c>
      <c r="F32" s="46" t="s">
        <v>55</v>
      </c>
      <c r="G32" s="46" t="s">
        <v>335</v>
      </c>
      <c r="J32" s="46" t="s">
        <v>336</v>
      </c>
      <c r="K32" s="46" t="s">
        <v>33</v>
      </c>
      <c r="L32" s="46" t="s">
        <v>12</v>
      </c>
      <c r="M32" s="46">
        <v>98512</v>
      </c>
      <c r="N32" s="46" t="s">
        <v>21</v>
      </c>
      <c r="O32" s="46">
        <v>201810</v>
      </c>
      <c r="P32" s="46" t="s">
        <v>13</v>
      </c>
      <c r="Q32" s="46" t="s">
        <v>15</v>
      </c>
      <c r="R32" s="46" t="s">
        <v>90</v>
      </c>
      <c r="S32" s="47" t="s">
        <v>184</v>
      </c>
      <c r="T32" s="46">
        <v>23115</v>
      </c>
      <c r="U32" s="46">
        <v>20500</v>
      </c>
      <c r="V32" s="46">
        <v>357</v>
      </c>
      <c r="W32" s="46">
        <v>2615</v>
      </c>
      <c r="X32" s="46" t="s">
        <v>14</v>
      </c>
      <c r="AG32" s="46" t="s">
        <v>13</v>
      </c>
    </row>
    <row r="33" spans="1:33" s="46" customFormat="1" x14ac:dyDescent="0.2">
      <c r="A33" s="46" t="s">
        <v>363</v>
      </c>
      <c r="B33" s="46" t="s">
        <v>796</v>
      </c>
      <c r="D33" s="46" t="s">
        <v>365</v>
      </c>
      <c r="E33" s="46" t="s">
        <v>76</v>
      </c>
      <c r="F33" s="46" t="s">
        <v>364</v>
      </c>
      <c r="G33" s="46" t="s">
        <v>366</v>
      </c>
      <c r="J33" s="46" t="s">
        <v>367</v>
      </c>
      <c r="K33" s="46" t="s">
        <v>368</v>
      </c>
      <c r="L33" s="46" t="s">
        <v>25</v>
      </c>
      <c r="M33" s="46">
        <v>95020</v>
      </c>
      <c r="N33" s="46" t="s">
        <v>13</v>
      </c>
      <c r="O33" s="46">
        <v>201810</v>
      </c>
      <c r="P33" s="46" t="s">
        <v>13</v>
      </c>
      <c r="Q33" s="46" t="s">
        <v>15</v>
      </c>
      <c r="R33" s="46" t="s">
        <v>72</v>
      </c>
      <c r="S33" s="47" t="s">
        <v>184</v>
      </c>
      <c r="T33" s="46">
        <v>33666</v>
      </c>
      <c r="U33" s="46">
        <v>33666</v>
      </c>
      <c r="V33" s="46">
        <v>0</v>
      </c>
      <c r="W33" s="46">
        <v>0</v>
      </c>
      <c r="X33" s="46" t="s">
        <v>14</v>
      </c>
      <c r="AG33" s="46" t="s">
        <v>13</v>
      </c>
    </row>
    <row r="34" spans="1:33" s="46" customFormat="1" x14ac:dyDescent="0.2">
      <c r="A34" s="46" t="s">
        <v>369</v>
      </c>
      <c r="B34" s="46" t="s">
        <v>796</v>
      </c>
      <c r="D34" s="46" t="s">
        <v>370</v>
      </c>
      <c r="E34" s="46" t="s">
        <v>89</v>
      </c>
      <c r="F34" s="46" t="s">
        <v>48</v>
      </c>
      <c r="G34" s="46" t="s">
        <v>371</v>
      </c>
      <c r="J34" s="46" t="s">
        <v>372</v>
      </c>
      <c r="K34" s="46" t="s">
        <v>373</v>
      </c>
      <c r="L34" s="46" t="s">
        <v>12</v>
      </c>
      <c r="M34" s="46">
        <v>98466</v>
      </c>
      <c r="N34" s="46" t="s">
        <v>21</v>
      </c>
      <c r="O34" s="46">
        <v>201810</v>
      </c>
      <c r="P34" s="46" t="s">
        <v>13</v>
      </c>
      <c r="Q34" s="46" t="s">
        <v>15</v>
      </c>
      <c r="R34" s="46" t="s">
        <v>100</v>
      </c>
      <c r="S34" s="47" t="s">
        <v>184</v>
      </c>
      <c r="T34" s="46">
        <v>23115</v>
      </c>
      <c r="U34" s="46">
        <v>20500</v>
      </c>
      <c r="V34" s="46">
        <v>7595</v>
      </c>
      <c r="W34" s="46">
        <v>2615</v>
      </c>
      <c r="X34" s="46" t="s">
        <v>14</v>
      </c>
      <c r="AG34" s="46" t="s">
        <v>13</v>
      </c>
    </row>
    <row r="35" spans="1:33" s="46" customFormat="1" x14ac:dyDescent="0.2">
      <c r="A35" s="46" t="s">
        <v>374</v>
      </c>
      <c r="B35" s="46" t="s">
        <v>796</v>
      </c>
      <c r="D35" s="46" t="s">
        <v>376</v>
      </c>
      <c r="E35" s="46" t="s">
        <v>375</v>
      </c>
      <c r="F35" s="46" t="s">
        <v>79</v>
      </c>
      <c r="G35" s="46" t="s">
        <v>377</v>
      </c>
      <c r="J35" s="46" t="s">
        <v>378</v>
      </c>
      <c r="K35" s="46" t="s">
        <v>39</v>
      </c>
      <c r="L35" s="46" t="s">
        <v>12</v>
      </c>
      <c r="M35" s="46">
        <v>98406</v>
      </c>
      <c r="N35" s="46" t="s">
        <v>21</v>
      </c>
      <c r="O35" s="46">
        <v>201810</v>
      </c>
      <c r="P35" s="46" t="s">
        <v>13</v>
      </c>
      <c r="Q35" s="46" t="s">
        <v>15</v>
      </c>
      <c r="R35" s="46" t="s">
        <v>379</v>
      </c>
      <c r="S35" s="47" t="s">
        <v>99</v>
      </c>
      <c r="T35" s="46">
        <v>23115</v>
      </c>
      <c r="U35" s="46">
        <v>20500</v>
      </c>
      <c r="V35" s="46">
        <v>9620</v>
      </c>
      <c r="W35" s="46">
        <v>2615</v>
      </c>
      <c r="X35" s="46" t="s">
        <v>14</v>
      </c>
      <c r="AG35" s="46" t="s">
        <v>13</v>
      </c>
    </row>
    <row r="36" spans="1:33" s="46" customFormat="1" x14ac:dyDescent="0.2">
      <c r="A36" s="46" t="s">
        <v>380</v>
      </c>
      <c r="B36" s="46" t="s">
        <v>796</v>
      </c>
      <c r="D36" s="46" t="s">
        <v>382</v>
      </c>
      <c r="E36" s="46" t="s">
        <v>381</v>
      </c>
      <c r="F36" s="46" t="s">
        <v>58</v>
      </c>
      <c r="G36" s="46" t="s">
        <v>383</v>
      </c>
      <c r="J36" s="46" t="s">
        <v>384</v>
      </c>
      <c r="K36" s="46" t="s">
        <v>39</v>
      </c>
      <c r="L36" s="46" t="s">
        <v>12</v>
      </c>
      <c r="M36" s="46">
        <v>98405</v>
      </c>
      <c r="N36" s="46" t="s">
        <v>21</v>
      </c>
      <c r="O36" s="46">
        <v>201610</v>
      </c>
      <c r="P36" s="46" t="s">
        <v>114</v>
      </c>
      <c r="Q36" s="46" t="s">
        <v>15</v>
      </c>
      <c r="R36" s="46" t="s">
        <v>16</v>
      </c>
      <c r="S36" s="47" t="s">
        <v>184</v>
      </c>
      <c r="T36" s="46">
        <v>23115</v>
      </c>
      <c r="U36" s="46">
        <v>0</v>
      </c>
      <c r="V36" s="46">
        <v>4404</v>
      </c>
      <c r="W36" s="46">
        <v>18711</v>
      </c>
      <c r="X36" s="46" t="s">
        <v>14</v>
      </c>
      <c r="AG36" s="46" t="s">
        <v>13</v>
      </c>
    </row>
    <row r="37" spans="1:33" s="46" customFormat="1" x14ac:dyDescent="0.2">
      <c r="A37" s="46" t="s">
        <v>390</v>
      </c>
      <c r="B37" s="46" t="s">
        <v>796</v>
      </c>
      <c r="D37" s="46" t="s">
        <v>392</v>
      </c>
      <c r="E37" s="46" t="s">
        <v>106</v>
      </c>
      <c r="F37" s="46" t="s">
        <v>391</v>
      </c>
      <c r="G37" s="46" t="s">
        <v>393</v>
      </c>
      <c r="J37" s="46" t="s">
        <v>394</v>
      </c>
      <c r="K37" s="46" t="s">
        <v>18</v>
      </c>
      <c r="L37" s="46" t="s">
        <v>12</v>
      </c>
      <c r="M37" s="46" t="s">
        <v>395</v>
      </c>
      <c r="N37" s="46" t="s">
        <v>21</v>
      </c>
      <c r="O37" s="46">
        <v>201710</v>
      </c>
      <c r="P37" s="46" t="s">
        <v>114</v>
      </c>
      <c r="Q37" s="46" t="s">
        <v>15</v>
      </c>
      <c r="R37" s="46" t="s">
        <v>396</v>
      </c>
      <c r="S37" s="47" t="s">
        <v>99</v>
      </c>
      <c r="T37" s="46">
        <v>23115</v>
      </c>
      <c r="U37" s="46">
        <v>0</v>
      </c>
      <c r="V37" s="46">
        <v>0</v>
      </c>
      <c r="W37" s="46">
        <v>23115</v>
      </c>
      <c r="X37" s="46" t="s">
        <v>607</v>
      </c>
      <c r="AG37" s="46" t="s">
        <v>13</v>
      </c>
    </row>
    <row r="38" spans="1:33" s="46" customFormat="1" x14ac:dyDescent="0.2">
      <c r="A38" s="46" t="s">
        <v>397</v>
      </c>
      <c r="B38" s="46" t="s">
        <v>796</v>
      </c>
      <c r="D38" s="46" t="s">
        <v>112</v>
      </c>
      <c r="E38" s="46" t="s">
        <v>79</v>
      </c>
      <c r="F38" s="46" t="s">
        <v>398</v>
      </c>
      <c r="G38" s="46" t="s">
        <v>399</v>
      </c>
      <c r="J38" s="46" t="s">
        <v>400</v>
      </c>
      <c r="K38" s="46" t="s">
        <v>33</v>
      </c>
      <c r="L38" s="46" t="s">
        <v>12</v>
      </c>
      <c r="M38" s="46" t="s">
        <v>401</v>
      </c>
      <c r="N38" s="46" t="s">
        <v>21</v>
      </c>
      <c r="O38" s="46">
        <v>201610</v>
      </c>
      <c r="P38" s="46" t="s">
        <v>114</v>
      </c>
      <c r="Q38" s="46" t="s">
        <v>15</v>
      </c>
      <c r="R38" s="46" t="s">
        <v>402</v>
      </c>
      <c r="S38" s="47" t="s">
        <v>184</v>
      </c>
      <c r="T38" s="46">
        <v>23115</v>
      </c>
      <c r="U38" s="46">
        <v>0</v>
      </c>
      <c r="V38" s="46">
        <v>21488</v>
      </c>
      <c r="W38" s="46">
        <v>1627</v>
      </c>
      <c r="X38" s="46" t="s">
        <v>14</v>
      </c>
      <c r="AG38" s="46" t="s">
        <v>13</v>
      </c>
    </row>
    <row r="39" spans="1:33" s="46" customFormat="1" x14ac:dyDescent="0.2">
      <c r="A39" s="46" t="s">
        <v>403</v>
      </c>
      <c r="B39" s="46" t="s">
        <v>796</v>
      </c>
      <c r="D39" s="46" t="s">
        <v>405</v>
      </c>
      <c r="E39" s="46" t="s">
        <v>404</v>
      </c>
      <c r="F39" s="46" t="s">
        <v>21</v>
      </c>
      <c r="G39" s="46" t="s">
        <v>406</v>
      </c>
      <c r="J39" s="46" t="s">
        <v>407</v>
      </c>
      <c r="K39" s="46" t="s">
        <v>18</v>
      </c>
      <c r="L39" s="46" t="s">
        <v>12</v>
      </c>
      <c r="M39" s="46">
        <v>98501</v>
      </c>
      <c r="N39" s="46" t="s">
        <v>21</v>
      </c>
      <c r="O39" s="46">
        <v>201810</v>
      </c>
      <c r="P39" s="46" t="s">
        <v>13</v>
      </c>
      <c r="Q39" s="46" t="s">
        <v>15</v>
      </c>
      <c r="R39" s="46" t="s">
        <v>105</v>
      </c>
      <c r="S39" s="47" t="s">
        <v>184</v>
      </c>
      <c r="T39" s="46">
        <v>23115</v>
      </c>
      <c r="U39" s="46">
        <v>20500</v>
      </c>
      <c r="V39" s="46">
        <v>24457</v>
      </c>
      <c r="W39" s="46">
        <v>0</v>
      </c>
      <c r="X39" s="46" t="s">
        <v>14</v>
      </c>
      <c r="AG39" s="46" t="s">
        <v>13</v>
      </c>
    </row>
    <row r="40" spans="1:33" s="46" customFormat="1" x14ac:dyDescent="0.2">
      <c r="A40" s="46" t="s">
        <v>408</v>
      </c>
      <c r="B40" s="46" t="s">
        <v>796</v>
      </c>
      <c r="D40" s="46" t="s">
        <v>410</v>
      </c>
      <c r="E40" s="46" t="s">
        <v>409</v>
      </c>
      <c r="F40" s="46" t="s">
        <v>38</v>
      </c>
      <c r="G40" s="46" t="s">
        <v>411</v>
      </c>
      <c r="J40" s="46" t="s">
        <v>412</v>
      </c>
      <c r="K40" s="46" t="s">
        <v>29</v>
      </c>
      <c r="L40" s="46" t="s">
        <v>12</v>
      </c>
      <c r="M40" s="46">
        <v>98516</v>
      </c>
      <c r="N40" s="46" t="s">
        <v>21</v>
      </c>
      <c r="O40" s="46">
        <v>201710</v>
      </c>
      <c r="P40" s="46" t="s">
        <v>114</v>
      </c>
      <c r="Q40" s="46" t="s">
        <v>15</v>
      </c>
      <c r="R40" s="46" t="s">
        <v>413</v>
      </c>
      <c r="S40" s="47" t="s">
        <v>184</v>
      </c>
      <c r="T40" s="46">
        <v>23115</v>
      </c>
      <c r="U40" s="46">
        <v>0</v>
      </c>
      <c r="V40" s="46">
        <v>45991</v>
      </c>
      <c r="W40" s="46">
        <v>0</v>
      </c>
      <c r="X40" s="46" t="s">
        <v>14</v>
      </c>
      <c r="AG40" s="46" t="s">
        <v>13</v>
      </c>
    </row>
    <row r="41" spans="1:33" s="46" customFormat="1" x14ac:dyDescent="0.2">
      <c r="A41" s="46" t="s">
        <v>427</v>
      </c>
      <c r="B41" s="46" t="s">
        <v>796</v>
      </c>
      <c r="D41" s="46" t="s">
        <v>429</v>
      </c>
      <c r="E41" s="46" t="s">
        <v>81</v>
      </c>
      <c r="F41" s="46" t="s">
        <v>428</v>
      </c>
      <c r="G41" s="46" t="s">
        <v>430</v>
      </c>
      <c r="J41" s="46" t="s">
        <v>431</v>
      </c>
      <c r="K41" s="46" t="s">
        <v>18</v>
      </c>
      <c r="L41" s="46" t="s">
        <v>12</v>
      </c>
      <c r="M41" s="46">
        <v>98505</v>
      </c>
      <c r="N41" s="46" t="s">
        <v>21</v>
      </c>
      <c r="O41" s="46">
        <v>201710</v>
      </c>
      <c r="P41" s="46" t="s">
        <v>114</v>
      </c>
      <c r="Q41" s="46" t="s">
        <v>15</v>
      </c>
      <c r="R41" s="46" t="s">
        <v>432</v>
      </c>
      <c r="S41" s="47" t="s">
        <v>184</v>
      </c>
      <c r="T41" s="46">
        <v>23115</v>
      </c>
      <c r="U41" s="46">
        <v>0</v>
      </c>
      <c r="V41" s="46">
        <v>3470</v>
      </c>
      <c r="W41" s="46">
        <v>19645</v>
      </c>
      <c r="X41" s="46" t="s">
        <v>14</v>
      </c>
      <c r="AG41" s="46" t="s">
        <v>13</v>
      </c>
    </row>
    <row r="42" spans="1:33" s="46" customFormat="1" x14ac:dyDescent="0.2">
      <c r="A42" s="46" t="s">
        <v>433</v>
      </c>
      <c r="B42" s="46" t="s">
        <v>796</v>
      </c>
      <c r="D42" s="46" t="s">
        <v>113</v>
      </c>
      <c r="E42" s="46" t="s">
        <v>135</v>
      </c>
      <c r="F42" s="46" t="s">
        <v>434</v>
      </c>
      <c r="G42" s="46" t="s">
        <v>435</v>
      </c>
      <c r="J42" s="46" t="s">
        <v>436</v>
      </c>
      <c r="K42" s="46" t="s">
        <v>18</v>
      </c>
      <c r="L42" s="46" t="s">
        <v>12</v>
      </c>
      <c r="M42" s="46">
        <v>98502</v>
      </c>
      <c r="N42" s="46" t="s">
        <v>21</v>
      </c>
      <c r="O42" s="46">
        <v>201710</v>
      </c>
      <c r="P42" s="46" t="s">
        <v>114</v>
      </c>
      <c r="Q42" s="46" t="s">
        <v>15</v>
      </c>
      <c r="R42" s="46" t="s">
        <v>50</v>
      </c>
      <c r="S42" s="47" t="s">
        <v>184</v>
      </c>
      <c r="T42" s="46">
        <v>23115</v>
      </c>
      <c r="U42" s="46">
        <v>0</v>
      </c>
      <c r="V42" s="46">
        <v>37895</v>
      </c>
      <c r="W42" s="46">
        <v>0</v>
      </c>
      <c r="X42" s="46" t="s">
        <v>14</v>
      </c>
      <c r="AG42" s="46" t="s">
        <v>13</v>
      </c>
    </row>
    <row r="43" spans="1:33" s="46" customFormat="1" x14ac:dyDescent="0.2">
      <c r="A43" s="46" t="s">
        <v>439</v>
      </c>
      <c r="B43" s="46" t="s">
        <v>796</v>
      </c>
      <c r="D43" s="46" t="s">
        <v>438</v>
      </c>
      <c r="E43" s="46" t="s">
        <v>440</v>
      </c>
      <c r="F43" s="46" t="s">
        <v>81</v>
      </c>
      <c r="G43" s="46" t="s">
        <v>441</v>
      </c>
      <c r="J43" s="46" t="s">
        <v>442</v>
      </c>
      <c r="K43" s="46" t="s">
        <v>18</v>
      </c>
      <c r="L43" s="46" t="s">
        <v>12</v>
      </c>
      <c r="M43" s="46">
        <v>98502</v>
      </c>
      <c r="N43" s="46" t="s">
        <v>21</v>
      </c>
      <c r="O43" s="46">
        <v>201710</v>
      </c>
      <c r="P43" s="46" t="s">
        <v>114</v>
      </c>
      <c r="Q43" s="46" t="s">
        <v>15</v>
      </c>
      <c r="R43" s="46" t="s">
        <v>356</v>
      </c>
      <c r="S43" s="47" t="s">
        <v>184</v>
      </c>
      <c r="T43" s="46">
        <v>23115</v>
      </c>
      <c r="U43" s="46">
        <v>0</v>
      </c>
      <c r="V43" s="46">
        <v>1719</v>
      </c>
      <c r="W43" s="46">
        <v>21396</v>
      </c>
      <c r="X43" s="46" t="s">
        <v>14</v>
      </c>
      <c r="AG43" s="46" t="s">
        <v>13</v>
      </c>
    </row>
    <row r="44" spans="1:33" s="46" customFormat="1" x14ac:dyDescent="0.2">
      <c r="A44" s="46" t="s">
        <v>447</v>
      </c>
      <c r="B44" s="46" t="s">
        <v>796</v>
      </c>
      <c r="D44" s="46" t="s">
        <v>448</v>
      </c>
      <c r="E44" s="46" t="s">
        <v>20</v>
      </c>
      <c r="F44" s="46" t="s">
        <v>78</v>
      </c>
      <c r="G44" s="46" t="s">
        <v>449</v>
      </c>
      <c r="J44" s="46" t="s">
        <v>450</v>
      </c>
      <c r="K44" s="46" t="s">
        <v>18</v>
      </c>
      <c r="L44" s="46" t="s">
        <v>12</v>
      </c>
      <c r="M44" s="46" t="s">
        <v>451</v>
      </c>
      <c r="N44" s="46" t="s">
        <v>21</v>
      </c>
      <c r="O44" s="46">
        <v>201710</v>
      </c>
      <c r="P44" s="46" t="s">
        <v>114</v>
      </c>
      <c r="Q44" s="46" t="s">
        <v>15</v>
      </c>
      <c r="R44" s="46" t="s">
        <v>452</v>
      </c>
      <c r="S44" s="47" t="s">
        <v>184</v>
      </c>
      <c r="T44" s="46">
        <v>23115</v>
      </c>
      <c r="U44" s="46">
        <v>0</v>
      </c>
      <c r="V44" s="46">
        <v>12119</v>
      </c>
      <c r="W44" s="46">
        <v>10996</v>
      </c>
      <c r="X44" s="46" t="s">
        <v>14</v>
      </c>
      <c r="AG44" s="46" t="s">
        <v>13</v>
      </c>
    </row>
    <row r="45" spans="1:33" s="46" customFormat="1" x14ac:dyDescent="0.2">
      <c r="A45" s="46" t="s">
        <v>453</v>
      </c>
      <c r="B45" s="46" t="s">
        <v>796</v>
      </c>
      <c r="D45" s="46" t="s">
        <v>455</v>
      </c>
      <c r="E45" s="46" t="s">
        <v>454</v>
      </c>
      <c r="F45" s="46" t="s">
        <v>38</v>
      </c>
      <c r="G45" s="46" t="s">
        <v>456</v>
      </c>
      <c r="J45" s="46" t="s">
        <v>457</v>
      </c>
      <c r="K45" s="46" t="s">
        <v>458</v>
      </c>
      <c r="L45" s="46" t="s">
        <v>12</v>
      </c>
      <c r="M45" s="46">
        <v>98070</v>
      </c>
      <c r="N45" s="46" t="s">
        <v>21</v>
      </c>
      <c r="O45" s="46">
        <v>201710</v>
      </c>
      <c r="P45" s="46" t="s">
        <v>114</v>
      </c>
      <c r="Q45" s="46" t="s">
        <v>15</v>
      </c>
      <c r="R45" s="46" t="s">
        <v>100</v>
      </c>
      <c r="S45" s="47" t="s">
        <v>184</v>
      </c>
      <c r="T45" s="46">
        <v>23115</v>
      </c>
      <c r="U45" s="46">
        <v>0</v>
      </c>
      <c r="V45" s="46">
        <v>9880</v>
      </c>
      <c r="W45" s="46">
        <v>13235</v>
      </c>
      <c r="X45" s="46" t="s">
        <v>14</v>
      </c>
      <c r="AG45" s="46" t="s">
        <v>13</v>
      </c>
    </row>
    <row r="46" spans="1:33" s="46" customFormat="1" x14ac:dyDescent="0.2">
      <c r="A46" s="46" t="s">
        <v>459</v>
      </c>
      <c r="B46" s="46" t="s">
        <v>796</v>
      </c>
      <c r="D46" s="46" t="s">
        <v>461</v>
      </c>
      <c r="E46" s="46" t="s">
        <v>434</v>
      </c>
      <c r="F46" s="46" t="s">
        <v>460</v>
      </c>
      <c r="G46" s="46" t="s">
        <v>462</v>
      </c>
      <c r="J46" s="46" t="s">
        <v>463</v>
      </c>
      <c r="K46" s="46" t="s">
        <v>18</v>
      </c>
      <c r="L46" s="46" t="s">
        <v>12</v>
      </c>
      <c r="M46" s="46">
        <v>98512</v>
      </c>
      <c r="N46" s="46" t="s">
        <v>21</v>
      </c>
      <c r="O46" s="46">
        <v>201710</v>
      </c>
      <c r="P46" s="46" t="s">
        <v>114</v>
      </c>
      <c r="Q46" s="46" t="s">
        <v>15</v>
      </c>
      <c r="R46" s="46" t="s">
        <v>108</v>
      </c>
      <c r="S46" s="47" t="s">
        <v>184</v>
      </c>
      <c r="T46" s="46">
        <v>23115</v>
      </c>
      <c r="U46" s="46">
        <v>0</v>
      </c>
      <c r="V46" s="46">
        <v>0</v>
      </c>
      <c r="W46" s="46">
        <v>23115</v>
      </c>
      <c r="X46" s="46" t="s">
        <v>607</v>
      </c>
      <c r="AG46" s="46" t="s">
        <v>13</v>
      </c>
    </row>
    <row r="47" spans="1:33" s="46" customFormat="1" x14ac:dyDescent="0.2">
      <c r="A47" s="46" t="s">
        <v>464</v>
      </c>
      <c r="B47" s="46" t="s">
        <v>796</v>
      </c>
      <c r="D47" s="46" t="s">
        <v>466</v>
      </c>
      <c r="E47" s="46" t="s">
        <v>465</v>
      </c>
      <c r="F47" s="46" t="s">
        <v>345</v>
      </c>
      <c r="G47" s="46" t="s">
        <v>467</v>
      </c>
      <c r="J47" s="46" t="s">
        <v>468</v>
      </c>
      <c r="K47" s="46" t="s">
        <v>52</v>
      </c>
      <c r="L47" s="46" t="s">
        <v>12</v>
      </c>
      <c r="M47" s="46">
        <v>98498</v>
      </c>
      <c r="N47" s="46" t="s">
        <v>21</v>
      </c>
      <c r="O47" s="46">
        <v>201710</v>
      </c>
      <c r="P47" s="46" t="s">
        <v>114</v>
      </c>
      <c r="Q47" s="46" t="s">
        <v>15</v>
      </c>
      <c r="R47" s="46" t="s">
        <v>16</v>
      </c>
      <c r="S47" s="47" t="s">
        <v>184</v>
      </c>
      <c r="T47" s="46">
        <v>23115</v>
      </c>
      <c r="U47" s="46">
        <v>0</v>
      </c>
      <c r="V47" s="46">
        <v>0</v>
      </c>
      <c r="W47" s="46">
        <v>23115</v>
      </c>
      <c r="X47" s="46" t="s">
        <v>607</v>
      </c>
      <c r="AG47" s="46" t="s">
        <v>13</v>
      </c>
    </row>
    <row r="48" spans="1:33" s="46" customFormat="1" x14ac:dyDescent="0.2">
      <c r="A48" s="46" t="s">
        <v>469</v>
      </c>
      <c r="B48" s="46" t="s">
        <v>796</v>
      </c>
      <c r="D48" s="46" t="s">
        <v>471</v>
      </c>
      <c r="E48" s="46" t="s">
        <v>41</v>
      </c>
      <c r="F48" s="46" t="s">
        <v>470</v>
      </c>
      <c r="G48" s="46" t="s">
        <v>472</v>
      </c>
      <c r="J48" s="46" t="s">
        <v>473</v>
      </c>
      <c r="K48" s="46" t="s">
        <v>18</v>
      </c>
      <c r="L48" s="46" t="s">
        <v>12</v>
      </c>
      <c r="M48" s="46">
        <v>98512</v>
      </c>
      <c r="N48" s="46" t="s">
        <v>21</v>
      </c>
      <c r="O48" s="46">
        <v>201710</v>
      </c>
      <c r="P48" s="46" t="s">
        <v>114</v>
      </c>
      <c r="Q48" s="46" t="s">
        <v>15</v>
      </c>
      <c r="R48" s="46" t="s">
        <v>44</v>
      </c>
      <c r="S48" s="47" t="s">
        <v>184</v>
      </c>
      <c r="T48" s="46">
        <v>23115</v>
      </c>
      <c r="U48" s="46">
        <v>0</v>
      </c>
      <c r="V48" s="46">
        <v>11204</v>
      </c>
      <c r="W48" s="46">
        <v>11911</v>
      </c>
      <c r="X48" s="46" t="s">
        <v>14</v>
      </c>
      <c r="AG48" s="46" t="s">
        <v>13</v>
      </c>
    </row>
    <row r="49" spans="1:33" s="46" customFormat="1" x14ac:dyDescent="0.2">
      <c r="A49" s="46" t="s">
        <v>474</v>
      </c>
      <c r="B49" s="46" t="s">
        <v>796</v>
      </c>
      <c r="D49" s="46" t="s">
        <v>477</v>
      </c>
      <c r="E49" s="46" t="s">
        <v>475</v>
      </c>
      <c r="F49" s="46" t="s">
        <v>476</v>
      </c>
      <c r="G49" s="46" t="s">
        <v>478</v>
      </c>
      <c r="J49" s="46" t="s">
        <v>479</v>
      </c>
      <c r="K49" s="46" t="s">
        <v>18</v>
      </c>
      <c r="L49" s="46" t="s">
        <v>12</v>
      </c>
      <c r="M49" s="46">
        <v>98506</v>
      </c>
      <c r="N49" s="46" t="s">
        <v>21</v>
      </c>
      <c r="O49" s="46">
        <v>201810</v>
      </c>
      <c r="P49" s="46" t="s">
        <v>13</v>
      </c>
      <c r="Q49" s="46" t="s">
        <v>15</v>
      </c>
      <c r="R49" s="46" t="s">
        <v>480</v>
      </c>
      <c r="S49" s="47" t="s">
        <v>99</v>
      </c>
      <c r="T49" s="46">
        <v>23115</v>
      </c>
      <c r="U49" s="46">
        <v>20500</v>
      </c>
      <c r="V49" s="46">
        <v>0</v>
      </c>
      <c r="W49" s="46">
        <v>2615</v>
      </c>
      <c r="X49" s="46" t="s">
        <v>14</v>
      </c>
      <c r="AG49" s="46" t="s">
        <v>13</v>
      </c>
    </row>
    <row r="50" spans="1:33" s="46" customFormat="1" x14ac:dyDescent="0.2">
      <c r="A50" s="46" t="s">
        <v>486</v>
      </c>
      <c r="B50" s="46" t="s">
        <v>796</v>
      </c>
      <c r="D50" s="46" t="s">
        <v>477</v>
      </c>
      <c r="E50" s="46" t="s">
        <v>487</v>
      </c>
      <c r="F50" s="46" t="s">
        <v>14</v>
      </c>
      <c r="G50" s="46" t="s">
        <v>488</v>
      </c>
      <c r="J50" s="46" t="s">
        <v>489</v>
      </c>
      <c r="K50" s="46" t="s">
        <v>39</v>
      </c>
      <c r="L50" s="46" t="s">
        <v>12</v>
      </c>
      <c r="M50" s="46">
        <v>98403</v>
      </c>
      <c r="N50" s="46" t="s">
        <v>21</v>
      </c>
      <c r="O50" s="46">
        <v>201810</v>
      </c>
      <c r="P50" s="46" t="s">
        <v>13</v>
      </c>
      <c r="Q50" s="46" t="s">
        <v>15</v>
      </c>
      <c r="R50" s="46" t="s">
        <v>70</v>
      </c>
      <c r="S50" s="47" t="s">
        <v>184</v>
      </c>
      <c r="T50" s="46">
        <v>23115</v>
      </c>
      <c r="U50" s="46">
        <v>20500</v>
      </c>
      <c r="V50" s="46">
        <v>19174</v>
      </c>
      <c r="W50" s="46">
        <v>2615</v>
      </c>
      <c r="X50" s="46" t="s">
        <v>14</v>
      </c>
      <c r="AG50" s="46" t="s">
        <v>13</v>
      </c>
    </row>
    <row r="51" spans="1:33" s="46" customFormat="1" x14ac:dyDescent="0.2">
      <c r="A51" s="46" t="s">
        <v>507</v>
      </c>
      <c r="B51" s="46" t="s">
        <v>796</v>
      </c>
      <c r="D51" s="46" t="s">
        <v>509</v>
      </c>
      <c r="E51" s="46" t="s">
        <v>508</v>
      </c>
      <c r="F51" s="46" t="s">
        <v>54</v>
      </c>
      <c r="G51" s="46" t="s">
        <v>510</v>
      </c>
      <c r="J51" s="46" t="s">
        <v>511</v>
      </c>
      <c r="K51" s="46" t="s">
        <v>18</v>
      </c>
      <c r="L51" s="46" t="s">
        <v>12</v>
      </c>
      <c r="M51" s="46">
        <v>98507</v>
      </c>
      <c r="N51" s="46" t="s">
        <v>21</v>
      </c>
      <c r="O51" s="46">
        <v>201710</v>
      </c>
      <c r="P51" s="46" t="s">
        <v>114</v>
      </c>
      <c r="Q51" s="46" t="s">
        <v>15</v>
      </c>
      <c r="R51" s="46" t="s">
        <v>34</v>
      </c>
      <c r="S51" s="47" t="s">
        <v>184</v>
      </c>
      <c r="T51" s="46">
        <v>23115</v>
      </c>
      <c r="U51" s="46">
        <v>0</v>
      </c>
      <c r="V51" s="46">
        <v>5206</v>
      </c>
      <c r="W51" s="46">
        <v>17909</v>
      </c>
      <c r="X51" s="46" t="s">
        <v>14</v>
      </c>
      <c r="AG51" s="46" t="s">
        <v>13</v>
      </c>
    </row>
    <row r="52" spans="1:33" s="46" customFormat="1" x14ac:dyDescent="0.2">
      <c r="A52" s="46" t="s">
        <v>512</v>
      </c>
      <c r="B52" s="46" t="s">
        <v>796</v>
      </c>
      <c r="D52" s="46" t="s">
        <v>514</v>
      </c>
      <c r="E52" s="46" t="s">
        <v>513</v>
      </c>
      <c r="F52" s="46" t="s">
        <v>55</v>
      </c>
      <c r="G52" s="46" t="s">
        <v>515</v>
      </c>
      <c r="J52" s="46" t="s">
        <v>516</v>
      </c>
      <c r="K52" s="46" t="s">
        <v>320</v>
      </c>
      <c r="L52" s="46" t="s">
        <v>12</v>
      </c>
      <c r="M52" s="46">
        <v>98374</v>
      </c>
      <c r="N52" s="46" t="s">
        <v>21</v>
      </c>
      <c r="O52" s="46">
        <v>201610</v>
      </c>
      <c r="P52" s="46" t="s">
        <v>114</v>
      </c>
      <c r="Q52" s="46" t="s">
        <v>15</v>
      </c>
      <c r="R52" s="46" t="s">
        <v>57</v>
      </c>
      <c r="S52" s="47" t="s">
        <v>184</v>
      </c>
      <c r="T52" s="46">
        <v>23115</v>
      </c>
      <c r="U52" s="46">
        <v>0</v>
      </c>
      <c r="V52" s="46">
        <v>0</v>
      </c>
      <c r="W52" s="46">
        <v>23115</v>
      </c>
      <c r="X52" s="46" t="s">
        <v>607</v>
      </c>
      <c r="AG52" s="46" t="s">
        <v>13</v>
      </c>
    </row>
    <row r="53" spans="1:33" s="46" customFormat="1" x14ac:dyDescent="0.2">
      <c r="A53" s="46" t="s">
        <v>517</v>
      </c>
      <c r="B53" s="46" t="s">
        <v>796</v>
      </c>
      <c r="D53" s="46" t="s">
        <v>520</v>
      </c>
      <c r="E53" s="46" t="s">
        <v>518</v>
      </c>
      <c r="F53" s="46" t="s">
        <v>519</v>
      </c>
      <c r="G53" s="46" t="s">
        <v>521</v>
      </c>
      <c r="J53" s="46" t="s">
        <v>522</v>
      </c>
      <c r="K53" s="46" t="s">
        <v>39</v>
      </c>
      <c r="L53" s="46" t="s">
        <v>12</v>
      </c>
      <c r="M53" s="46">
        <v>98403</v>
      </c>
      <c r="N53" s="46" t="s">
        <v>21</v>
      </c>
      <c r="O53" s="46">
        <v>201710</v>
      </c>
      <c r="P53" s="46" t="s">
        <v>114</v>
      </c>
      <c r="Q53" s="46" t="s">
        <v>15</v>
      </c>
      <c r="R53" s="46" t="s">
        <v>108</v>
      </c>
      <c r="S53" s="47" t="s">
        <v>184</v>
      </c>
      <c r="T53" s="46">
        <v>23115</v>
      </c>
      <c r="U53" s="46">
        <v>0</v>
      </c>
      <c r="V53" s="46">
        <v>10671</v>
      </c>
      <c r="W53" s="46">
        <v>12444</v>
      </c>
      <c r="X53" s="46" t="s">
        <v>14</v>
      </c>
      <c r="AG53" s="46" t="s">
        <v>13</v>
      </c>
    </row>
    <row r="54" spans="1:33" s="46" customFormat="1" x14ac:dyDescent="0.2">
      <c r="A54" s="46" t="s">
        <v>538</v>
      </c>
      <c r="B54" s="46" t="s">
        <v>796</v>
      </c>
      <c r="D54" s="46" t="s">
        <v>540</v>
      </c>
      <c r="E54" s="46" t="s">
        <v>36</v>
      </c>
      <c r="F54" s="46" t="s">
        <v>539</v>
      </c>
      <c r="G54" s="46" t="s">
        <v>541</v>
      </c>
      <c r="J54" s="46" t="s">
        <v>542</v>
      </c>
      <c r="K54" s="46" t="s">
        <v>18</v>
      </c>
      <c r="L54" s="46" t="s">
        <v>12</v>
      </c>
      <c r="M54" s="46" t="s">
        <v>543</v>
      </c>
      <c r="N54" s="46" t="s">
        <v>21</v>
      </c>
      <c r="O54" s="46">
        <v>201710</v>
      </c>
      <c r="P54" s="46" t="s">
        <v>114</v>
      </c>
      <c r="Q54" s="46" t="s">
        <v>15</v>
      </c>
      <c r="R54" s="46" t="s">
        <v>544</v>
      </c>
      <c r="S54" s="47" t="s">
        <v>184</v>
      </c>
      <c r="T54" s="46">
        <v>23115</v>
      </c>
      <c r="U54" s="46">
        <v>0</v>
      </c>
      <c r="V54" s="46">
        <v>10834</v>
      </c>
      <c r="W54" s="46">
        <v>12281</v>
      </c>
      <c r="X54" s="46" t="s">
        <v>14</v>
      </c>
      <c r="AG54" s="46" t="s">
        <v>13</v>
      </c>
    </row>
    <row r="55" spans="1:33" s="46" customFormat="1" x14ac:dyDescent="0.2">
      <c r="A55" s="46" t="s">
        <v>550</v>
      </c>
      <c r="B55" s="46" t="s">
        <v>796</v>
      </c>
      <c r="D55" s="46" t="s">
        <v>552</v>
      </c>
      <c r="E55" s="46" t="s">
        <v>551</v>
      </c>
      <c r="F55" s="46" t="s">
        <v>107</v>
      </c>
      <c r="G55" s="46" t="s">
        <v>553</v>
      </c>
      <c r="J55" s="46" t="s">
        <v>554</v>
      </c>
      <c r="K55" s="46" t="s">
        <v>29</v>
      </c>
      <c r="L55" s="46" t="s">
        <v>12</v>
      </c>
      <c r="M55" s="46">
        <v>98503</v>
      </c>
      <c r="N55" s="46" t="s">
        <v>21</v>
      </c>
      <c r="O55" s="46">
        <v>201810</v>
      </c>
      <c r="P55" s="46" t="s">
        <v>13</v>
      </c>
      <c r="Q55" s="46" t="s">
        <v>15</v>
      </c>
      <c r="R55" s="46" t="s">
        <v>72</v>
      </c>
      <c r="S55" s="47" t="s">
        <v>184</v>
      </c>
      <c r="T55" s="46">
        <v>23115</v>
      </c>
      <c r="U55" s="46">
        <v>20500</v>
      </c>
      <c r="V55" s="46">
        <v>5907</v>
      </c>
      <c r="W55" s="46">
        <v>2615</v>
      </c>
      <c r="X55" s="46" t="s">
        <v>14</v>
      </c>
      <c r="AG55" s="46" t="s">
        <v>13</v>
      </c>
    </row>
    <row r="56" spans="1:33" s="46" customFormat="1" x14ac:dyDescent="0.2">
      <c r="A56" s="46" t="s">
        <v>567</v>
      </c>
      <c r="B56" s="46" t="s">
        <v>796</v>
      </c>
      <c r="D56" s="46" t="s">
        <v>102</v>
      </c>
      <c r="E56" s="46" t="s">
        <v>568</v>
      </c>
      <c r="F56" s="46" t="s">
        <v>569</v>
      </c>
      <c r="G56" s="46" t="s">
        <v>570</v>
      </c>
      <c r="J56" s="46" t="s">
        <v>571</v>
      </c>
      <c r="K56" s="46" t="s">
        <v>18</v>
      </c>
      <c r="L56" s="46" t="s">
        <v>12</v>
      </c>
      <c r="M56" s="46">
        <v>98502</v>
      </c>
      <c r="N56" s="46" t="s">
        <v>21</v>
      </c>
      <c r="O56" s="46">
        <v>201710</v>
      </c>
      <c r="P56" s="46" t="s">
        <v>114</v>
      </c>
      <c r="Q56" s="46" t="s">
        <v>15</v>
      </c>
      <c r="R56" s="46" t="s">
        <v>572</v>
      </c>
      <c r="S56" s="47" t="s">
        <v>99</v>
      </c>
      <c r="T56" s="46">
        <v>23115</v>
      </c>
      <c r="U56" s="46">
        <v>0</v>
      </c>
      <c r="V56" s="46">
        <v>0</v>
      </c>
      <c r="W56" s="46">
        <v>23115</v>
      </c>
      <c r="X56" s="46" t="s">
        <v>607</v>
      </c>
      <c r="AG56" s="46" t="s">
        <v>13</v>
      </c>
    </row>
    <row r="57" spans="1:33" s="46" customFormat="1" x14ac:dyDescent="0.2">
      <c r="A57" s="46" t="s">
        <v>573</v>
      </c>
      <c r="B57" s="46" t="s">
        <v>796</v>
      </c>
      <c r="D57" s="46" t="s">
        <v>576</v>
      </c>
      <c r="E57" s="46" t="s">
        <v>574</v>
      </c>
      <c r="F57" s="46" t="s">
        <v>575</v>
      </c>
      <c r="G57" s="46" t="s">
        <v>577</v>
      </c>
      <c r="J57" s="46" t="s">
        <v>578</v>
      </c>
      <c r="K57" s="46" t="s">
        <v>39</v>
      </c>
      <c r="L57" s="46" t="s">
        <v>12</v>
      </c>
      <c r="M57" s="46" t="s">
        <v>579</v>
      </c>
      <c r="N57" s="46" t="s">
        <v>21</v>
      </c>
      <c r="O57" s="46">
        <v>201610</v>
      </c>
      <c r="P57" s="46" t="s">
        <v>114</v>
      </c>
      <c r="Q57" s="46" t="s">
        <v>15</v>
      </c>
      <c r="R57" s="46" t="s">
        <v>580</v>
      </c>
      <c r="S57" s="47" t="s">
        <v>99</v>
      </c>
      <c r="T57" s="46">
        <v>23115</v>
      </c>
      <c r="U57" s="46">
        <v>0</v>
      </c>
      <c r="V57" s="46">
        <v>0</v>
      </c>
      <c r="W57" s="46">
        <v>23115</v>
      </c>
      <c r="X57" s="46" t="s">
        <v>607</v>
      </c>
      <c r="AG57" s="46" t="s">
        <v>13</v>
      </c>
    </row>
    <row r="58" spans="1:33" s="46" customFormat="1" x14ac:dyDescent="0.2">
      <c r="A58" s="46" t="s">
        <v>585</v>
      </c>
      <c r="B58" s="46" t="s">
        <v>796</v>
      </c>
      <c r="D58" s="46" t="s">
        <v>587</v>
      </c>
      <c r="E58" s="46" t="s">
        <v>437</v>
      </c>
      <c r="F58" s="46" t="s">
        <v>586</v>
      </c>
      <c r="G58" s="46" t="s">
        <v>588</v>
      </c>
      <c r="J58" s="46" t="s">
        <v>589</v>
      </c>
      <c r="K58" s="46" t="s">
        <v>18</v>
      </c>
      <c r="L58" s="46" t="s">
        <v>12</v>
      </c>
      <c r="M58" s="46">
        <v>98501</v>
      </c>
      <c r="N58" s="46" t="s">
        <v>21</v>
      </c>
      <c r="O58" s="46">
        <v>201710</v>
      </c>
      <c r="P58" s="46" t="s">
        <v>114</v>
      </c>
      <c r="Q58" s="46" t="s">
        <v>15</v>
      </c>
      <c r="R58" s="46" t="s">
        <v>590</v>
      </c>
      <c r="S58" s="47" t="s">
        <v>184</v>
      </c>
      <c r="T58" s="46">
        <v>23115</v>
      </c>
      <c r="U58" s="46">
        <v>0</v>
      </c>
      <c r="V58" s="46">
        <v>3904</v>
      </c>
      <c r="W58" s="46">
        <v>19211</v>
      </c>
      <c r="X58" s="46" t="s">
        <v>14</v>
      </c>
      <c r="AG58" s="46" t="s">
        <v>13</v>
      </c>
    </row>
    <row r="59" spans="1:33" s="46" customFormat="1" x14ac:dyDescent="0.2">
      <c r="A59" s="46" t="s">
        <v>591</v>
      </c>
      <c r="B59" s="46" t="s">
        <v>796</v>
      </c>
      <c r="D59" s="46" t="s">
        <v>592</v>
      </c>
      <c r="E59" s="46" t="s">
        <v>23</v>
      </c>
      <c r="F59" s="46" t="s">
        <v>69</v>
      </c>
      <c r="G59" s="46" t="s">
        <v>593</v>
      </c>
      <c r="J59" s="46" t="s">
        <v>594</v>
      </c>
      <c r="K59" s="46" t="s">
        <v>39</v>
      </c>
      <c r="L59" s="46" t="s">
        <v>12</v>
      </c>
      <c r="M59" s="46" t="s">
        <v>595</v>
      </c>
      <c r="N59" s="46" t="s">
        <v>21</v>
      </c>
      <c r="O59" s="46">
        <v>201710</v>
      </c>
      <c r="P59" s="46" t="s">
        <v>114</v>
      </c>
      <c r="Q59" s="46" t="s">
        <v>15</v>
      </c>
      <c r="R59" s="46" t="s">
        <v>92</v>
      </c>
      <c r="S59" s="47" t="s">
        <v>184</v>
      </c>
      <c r="T59" s="46">
        <v>23115</v>
      </c>
      <c r="U59" s="46">
        <v>0</v>
      </c>
      <c r="V59" s="46">
        <v>6565</v>
      </c>
      <c r="W59" s="46">
        <v>16550</v>
      </c>
      <c r="X59" s="46" t="s">
        <v>14</v>
      </c>
      <c r="AG59" s="46" t="s">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workbookViewId="0">
      <selection activeCell="G35" sqref="G35"/>
    </sheetView>
  </sheetViews>
  <sheetFormatPr defaultRowHeight="12.75" x14ac:dyDescent="0.2"/>
  <cols>
    <col min="2" max="2" width="16.140625" customWidth="1"/>
  </cols>
  <sheetData>
    <row r="1" spans="1:40" ht="14.25" x14ac:dyDescent="0.25">
      <c r="A1" s="43" t="s">
        <v>681</v>
      </c>
    </row>
    <row r="3" spans="1:40" ht="14.25" x14ac:dyDescent="0.25">
      <c r="A3" t="s">
        <v>682</v>
      </c>
      <c r="B3" s="43" t="s">
        <v>679</v>
      </c>
      <c r="C3" t="s">
        <v>683</v>
      </c>
      <c r="M3" t="s">
        <v>684</v>
      </c>
      <c r="N3" t="s">
        <v>685</v>
      </c>
      <c r="Z3" t="s">
        <v>686</v>
      </c>
      <c r="AC3" t="s">
        <v>687</v>
      </c>
      <c r="AD3" t="s">
        <v>688</v>
      </c>
      <c r="AE3" t="s">
        <v>689</v>
      </c>
      <c r="AF3" t="s">
        <v>690</v>
      </c>
      <c r="AG3" t="s">
        <v>691</v>
      </c>
      <c r="AH3" t="s">
        <v>692</v>
      </c>
      <c r="AK3" t="s">
        <v>693</v>
      </c>
      <c r="AL3" t="s">
        <v>694</v>
      </c>
      <c r="AM3" t="s">
        <v>695</v>
      </c>
      <c r="AN3" t="s">
        <v>696</v>
      </c>
    </row>
    <row r="4" spans="1:40" x14ac:dyDescent="0.2">
      <c r="A4" t="s">
        <v>697</v>
      </c>
      <c r="B4" t="s">
        <v>697</v>
      </c>
      <c r="C4" t="s">
        <v>698</v>
      </c>
      <c r="D4" t="s">
        <v>699</v>
      </c>
      <c r="E4" t="s">
        <v>700</v>
      </c>
      <c r="F4" t="s">
        <v>701</v>
      </c>
      <c r="G4" t="s">
        <v>702</v>
      </c>
      <c r="H4" t="s">
        <v>703</v>
      </c>
      <c r="I4" t="s">
        <v>704</v>
      </c>
      <c r="J4" t="s">
        <v>705</v>
      </c>
      <c r="K4" t="s">
        <v>706</v>
      </c>
      <c r="L4" t="s">
        <v>707</v>
      </c>
      <c r="M4" t="s">
        <v>708</v>
      </c>
      <c r="N4" t="s">
        <v>709</v>
      </c>
      <c r="O4" t="s">
        <v>710</v>
      </c>
      <c r="P4" t="s">
        <v>711</v>
      </c>
      <c r="Q4" t="s">
        <v>712</v>
      </c>
      <c r="R4" t="s">
        <v>713</v>
      </c>
      <c r="S4" t="s">
        <v>714</v>
      </c>
      <c r="T4" t="s">
        <v>715</v>
      </c>
      <c r="U4" t="s">
        <v>716</v>
      </c>
      <c r="V4" t="s">
        <v>717</v>
      </c>
      <c r="W4" t="s">
        <v>718</v>
      </c>
      <c r="X4" t="s">
        <v>719</v>
      </c>
      <c r="Y4" t="s">
        <v>720</v>
      </c>
      <c r="Z4" t="s">
        <v>721</v>
      </c>
      <c r="AA4" t="s">
        <v>722</v>
      </c>
      <c r="AB4" t="s">
        <v>723</v>
      </c>
      <c r="AC4" t="s">
        <v>708</v>
      </c>
      <c r="AD4" t="s">
        <v>724</v>
      </c>
      <c r="AE4" t="s">
        <v>724</v>
      </c>
      <c r="AF4" t="s">
        <v>724</v>
      </c>
      <c r="AG4" t="s">
        <v>724</v>
      </c>
      <c r="AH4" t="s">
        <v>725</v>
      </c>
      <c r="AI4" t="s">
        <v>726</v>
      </c>
      <c r="AJ4" t="s">
        <v>727</v>
      </c>
      <c r="AK4" t="s">
        <v>724</v>
      </c>
      <c r="AL4" t="s">
        <v>724</v>
      </c>
      <c r="AM4" t="s">
        <v>724</v>
      </c>
      <c r="AN4" t="s">
        <v>708</v>
      </c>
    </row>
    <row r="5" spans="1:40" s="62" customFormat="1" ht="14.25" x14ac:dyDescent="0.25">
      <c r="A5" s="60">
        <v>42800.822905092595</v>
      </c>
      <c r="B5" s="61" t="s">
        <v>733</v>
      </c>
      <c r="C5" s="62" t="s">
        <v>734</v>
      </c>
      <c r="D5" s="62" t="s">
        <v>735</v>
      </c>
      <c r="E5" s="62" t="s">
        <v>736</v>
      </c>
      <c r="F5" s="62" t="s">
        <v>737</v>
      </c>
      <c r="G5" s="62" t="s">
        <v>738</v>
      </c>
      <c r="H5" s="62" t="s">
        <v>18</v>
      </c>
      <c r="I5" s="62" t="s">
        <v>12</v>
      </c>
      <c r="J5" s="62">
        <v>98502</v>
      </c>
      <c r="K5" s="62" t="s">
        <v>739</v>
      </c>
      <c r="L5" s="62">
        <v>3605844774</v>
      </c>
      <c r="M5" s="62" t="s">
        <v>740</v>
      </c>
      <c r="N5" s="63" t="s">
        <v>626</v>
      </c>
      <c r="O5" s="63" t="s">
        <v>13</v>
      </c>
      <c r="P5" s="62" t="s">
        <v>728</v>
      </c>
      <c r="R5" s="62" t="s">
        <v>728</v>
      </c>
      <c r="T5" s="62" t="s">
        <v>728</v>
      </c>
      <c r="V5" s="64" t="s">
        <v>741</v>
      </c>
      <c r="W5" s="62" t="s">
        <v>729</v>
      </c>
      <c r="AA5" s="62" t="s">
        <v>742</v>
      </c>
    </row>
    <row r="6" spans="1:40" s="62" customFormat="1" ht="14.25" x14ac:dyDescent="0.25">
      <c r="A6" s="60">
        <v>42819.986539351848</v>
      </c>
      <c r="B6" s="61" t="s">
        <v>733</v>
      </c>
      <c r="C6" s="62" t="s">
        <v>743</v>
      </c>
      <c r="D6" s="62" t="s">
        <v>744</v>
      </c>
      <c r="E6" s="62" t="s">
        <v>745</v>
      </c>
      <c r="G6" s="62" t="s">
        <v>746</v>
      </c>
      <c r="H6" s="62" t="s">
        <v>747</v>
      </c>
      <c r="I6" s="62" t="s">
        <v>12</v>
      </c>
      <c r="J6" s="62">
        <v>98815</v>
      </c>
      <c r="K6" s="62" t="s">
        <v>748</v>
      </c>
      <c r="L6" s="62" t="s">
        <v>749</v>
      </c>
      <c r="M6" s="62" t="s">
        <v>740</v>
      </c>
      <c r="N6" s="63" t="s">
        <v>626</v>
      </c>
      <c r="O6" s="63" t="s">
        <v>13</v>
      </c>
      <c r="P6" s="62" t="s">
        <v>728</v>
      </c>
      <c r="R6" s="62" t="s">
        <v>728</v>
      </c>
      <c r="T6" s="62" t="s">
        <v>728</v>
      </c>
      <c r="V6" s="64" t="s">
        <v>741</v>
      </c>
      <c r="W6" s="62" t="s">
        <v>729</v>
      </c>
      <c r="X6" s="62" t="s">
        <v>729</v>
      </c>
      <c r="Y6" s="62" t="s">
        <v>729</v>
      </c>
      <c r="AA6" s="62" t="s">
        <v>742</v>
      </c>
      <c r="AD6" s="62" t="s">
        <v>750</v>
      </c>
      <c r="AE6" s="62" t="s">
        <v>750</v>
      </c>
      <c r="AK6" s="62" t="s">
        <v>751</v>
      </c>
      <c r="AM6" s="62" t="s">
        <v>732</v>
      </c>
    </row>
    <row r="7" spans="1:40" s="62" customFormat="1" ht="14.25" x14ac:dyDescent="0.25">
      <c r="A7" s="60">
        <v>42807.59847222222</v>
      </c>
      <c r="B7" s="61" t="s">
        <v>733</v>
      </c>
      <c r="C7" s="62" t="s">
        <v>752</v>
      </c>
      <c r="D7" s="62" t="s">
        <v>27</v>
      </c>
      <c r="E7" s="62" t="s">
        <v>753</v>
      </c>
      <c r="G7" s="62" t="s">
        <v>754</v>
      </c>
      <c r="H7" s="62" t="s">
        <v>755</v>
      </c>
      <c r="I7" s="62" t="s">
        <v>756</v>
      </c>
      <c r="J7" s="62">
        <v>98366</v>
      </c>
      <c r="K7" s="62" t="s">
        <v>757</v>
      </c>
      <c r="L7" s="62">
        <v>5415107257</v>
      </c>
      <c r="M7" s="62" t="s">
        <v>740</v>
      </c>
      <c r="N7" s="63" t="s">
        <v>626</v>
      </c>
      <c r="O7" s="63" t="s">
        <v>13</v>
      </c>
      <c r="P7" s="62" t="s">
        <v>728</v>
      </c>
      <c r="R7" s="62" t="s">
        <v>728</v>
      </c>
      <c r="T7" s="62" t="s">
        <v>728</v>
      </c>
      <c r="V7" s="64" t="s">
        <v>741</v>
      </c>
      <c r="W7" s="62" t="s">
        <v>729</v>
      </c>
      <c r="X7" s="62" t="s">
        <v>729</v>
      </c>
      <c r="Y7" s="62" t="s">
        <v>729</v>
      </c>
      <c r="AA7" s="62" t="s">
        <v>730</v>
      </c>
    </row>
    <row r="8" spans="1:40" s="62" customFormat="1" ht="14.25" x14ac:dyDescent="0.25">
      <c r="A8" s="60">
        <v>42803.223240740743</v>
      </c>
      <c r="B8" s="61" t="s">
        <v>733</v>
      </c>
      <c r="C8" s="62" t="s">
        <v>758</v>
      </c>
      <c r="D8" s="62" t="s">
        <v>27</v>
      </c>
      <c r="E8" s="62" t="s">
        <v>759</v>
      </c>
      <c r="F8" s="62" t="s">
        <v>760</v>
      </c>
      <c r="G8" s="62" t="s">
        <v>761</v>
      </c>
      <c r="H8" s="62" t="s">
        <v>762</v>
      </c>
      <c r="I8" s="62" t="s">
        <v>756</v>
      </c>
      <c r="J8" s="62">
        <v>98466</v>
      </c>
      <c r="K8" s="62" t="s">
        <v>763</v>
      </c>
      <c r="L8" s="62">
        <v>2533200730</v>
      </c>
      <c r="M8" s="62" t="s">
        <v>740</v>
      </c>
      <c r="N8" s="63" t="s">
        <v>626</v>
      </c>
      <c r="O8" s="63" t="s">
        <v>13</v>
      </c>
      <c r="P8" s="62" t="s">
        <v>728</v>
      </c>
      <c r="R8" s="62" t="s">
        <v>728</v>
      </c>
      <c r="T8" s="62" t="s">
        <v>728</v>
      </c>
      <c r="V8" s="64" t="s">
        <v>741</v>
      </c>
      <c r="W8" s="62" t="s">
        <v>729</v>
      </c>
      <c r="X8" s="62" t="s">
        <v>729</v>
      </c>
      <c r="Y8" s="62" t="s">
        <v>729</v>
      </c>
      <c r="AA8" s="62" t="s">
        <v>730</v>
      </c>
      <c r="AC8" s="62" t="s">
        <v>764</v>
      </c>
      <c r="AD8" s="62" t="s">
        <v>765</v>
      </c>
      <c r="AE8" s="62" t="s">
        <v>766</v>
      </c>
      <c r="AG8" s="62" t="s">
        <v>731</v>
      </c>
      <c r="AH8" s="62" t="s">
        <v>729</v>
      </c>
      <c r="AI8" s="62" t="s">
        <v>766</v>
      </c>
      <c r="AJ8" s="62" t="s">
        <v>767</v>
      </c>
      <c r="AK8" s="62" t="s">
        <v>768</v>
      </c>
      <c r="AM8" s="62" t="s">
        <v>732</v>
      </c>
    </row>
    <row r="9" spans="1:40" s="62" customFormat="1" ht="14.25" x14ac:dyDescent="0.25">
      <c r="A9" s="60">
        <v>42815.099895833337</v>
      </c>
      <c r="B9" s="61" t="s">
        <v>733</v>
      </c>
      <c r="C9" s="62" t="s">
        <v>769</v>
      </c>
      <c r="D9" s="62" t="s">
        <v>38</v>
      </c>
      <c r="E9" s="62" t="s">
        <v>770</v>
      </c>
      <c r="F9" s="62" t="s">
        <v>771</v>
      </c>
      <c r="G9" s="62" t="s">
        <v>772</v>
      </c>
      <c r="H9" s="62" t="s">
        <v>18</v>
      </c>
      <c r="I9" s="62" t="s">
        <v>756</v>
      </c>
      <c r="J9" s="62">
        <v>98512</v>
      </c>
      <c r="K9" s="62" t="s">
        <v>773</v>
      </c>
      <c r="L9" s="62">
        <v>3605296628</v>
      </c>
      <c r="M9" s="62" t="s">
        <v>740</v>
      </c>
      <c r="N9" s="63" t="s">
        <v>626</v>
      </c>
      <c r="O9" s="63" t="s">
        <v>13</v>
      </c>
      <c r="P9" s="62" t="s">
        <v>728</v>
      </c>
      <c r="R9" s="62" t="s">
        <v>728</v>
      </c>
      <c r="T9" s="62" t="s">
        <v>728</v>
      </c>
      <c r="V9" s="64" t="s">
        <v>741</v>
      </c>
      <c r="W9" s="62" t="s">
        <v>729</v>
      </c>
      <c r="X9" s="62" t="s">
        <v>729</v>
      </c>
      <c r="Y9" s="62" t="s">
        <v>729</v>
      </c>
      <c r="AA9" s="62" t="s">
        <v>730</v>
      </c>
      <c r="AE9" s="62" t="s">
        <v>774</v>
      </c>
    </row>
    <row r="10" spans="1:40" s="62" customFormat="1" ht="14.25" x14ac:dyDescent="0.25">
      <c r="A10" s="60">
        <v>42797.251828703702</v>
      </c>
      <c r="B10" s="61" t="s">
        <v>733</v>
      </c>
      <c r="C10" s="62" t="s">
        <v>94</v>
      </c>
      <c r="E10" s="62" t="s">
        <v>775</v>
      </c>
      <c r="G10" s="62" t="s">
        <v>776</v>
      </c>
      <c r="H10" s="62" t="s">
        <v>18</v>
      </c>
      <c r="I10" s="62" t="s">
        <v>756</v>
      </c>
      <c r="J10" s="62">
        <v>98512</v>
      </c>
      <c r="K10" s="62" t="s">
        <v>777</v>
      </c>
      <c r="L10" s="62">
        <v>3603888737</v>
      </c>
      <c r="M10" s="62" t="s">
        <v>740</v>
      </c>
      <c r="N10" s="63" t="s">
        <v>626</v>
      </c>
      <c r="O10" s="63" t="s">
        <v>13</v>
      </c>
      <c r="P10" s="62" t="s">
        <v>728</v>
      </c>
      <c r="R10" s="62" t="s">
        <v>728</v>
      </c>
      <c r="T10" s="62" t="s">
        <v>728</v>
      </c>
      <c r="V10" s="64" t="s">
        <v>741</v>
      </c>
      <c r="W10" s="62" t="s">
        <v>729</v>
      </c>
      <c r="X10" s="62" t="s">
        <v>729</v>
      </c>
      <c r="Y10" s="62" t="s">
        <v>729</v>
      </c>
      <c r="AA10" s="62" t="s">
        <v>742</v>
      </c>
      <c r="AD10" s="62" t="s">
        <v>778</v>
      </c>
      <c r="AE10" s="62" t="s">
        <v>778</v>
      </c>
      <c r="AG10" s="62" t="s">
        <v>729</v>
      </c>
      <c r="AH10" s="62" t="s">
        <v>729</v>
      </c>
      <c r="AI10" s="62" t="s">
        <v>778</v>
      </c>
      <c r="AJ10" s="62" t="s">
        <v>779</v>
      </c>
      <c r="AK10" s="62" t="s">
        <v>780</v>
      </c>
      <c r="AM10" s="62" t="s">
        <v>673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topLeftCell="A18" workbookViewId="0">
      <selection activeCell="A39" sqref="A39"/>
    </sheetView>
  </sheetViews>
  <sheetFormatPr defaultRowHeight="12.75" x14ac:dyDescent="0.2"/>
  <cols>
    <col min="1" max="1" width="16.85546875" customWidth="1"/>
    <col min="3" max="3" width="11.140625" customWidth="1"/>
    <col min="5" max="5" width="10.42578125" customWidth="1"/>
    <col min="6" max="6" width="1.85546875" customWidth="1"/>
    <col min="10" max="10" width="12" customWidth="1"/>
    <col min="11" max="11" width="10.7109375" customWidth="1"/>
    <col min="12" max="20" width="9.140625" customWidth="1"/>
    <col min="21" max="21" width="16.42578125" customWidth="1"/>
  </cols>
  <sheetData>
    <row r="1" spans="1:32" x14ac:dyDescent="0.2">
      <c r="A1" s="2" t="s">
        <v>610</v>
      </c>
    </row>
    <row r="2" spans="1:32" x14ac:dyDescent="0.2">
      <c r="A2" s="3" t="s">
        <v>820</v>
      </c>
    </row>
    <row r="3" spans="1:32" x14ac:dyDescent="0.2">
      <c r="A3" s="3"/>
      <c r="U3" t="s">
        <v>869</v>
      </c>
    </row>
    <row r="4" spans="1:32" x14ac:dyDescent="0.2">
      <c r="A4" s="3"/>
      <c r="U4" s="85" t="s">
        <v>868</v>
      </c>
      <c r="V4" s="85"/>
      <c r="W4" s="85"/>
      <c r="X4" s="85"/>
      <c r="Y4" s="85"/>
      <c r="Z4" s="85"/>
      <c r="AA4" s="85"/>
      <c r="AB4" s="85"/>
      <c r="AC4" s="85"/>
      <c r="AD4" s="85"/>
      <c r="AE4" s="85"/>
      <c r="AF4" s="85"/>
    </row>
    <row r="5" spans="1:32" x14ac:dyDescent="0.2">
      <c r="A5" s="4" t="s">
        <v>611</v>
      </c>
      <c r="B5" s="4"/>
      <c r="U5" s="71"/>
      <c r="V5" s="172" t="s">
        <v>852</v>
      </c>
      <c r="W5" s="172"/>
      <c r="X5" s="172"/>
    </row>
    <row r="6" spans="1:32" x14ac:dyDescent="0.2">
      <c r="A6" s="4" t="s">
        <v>612</v>
      </c>
      <c r="B6" s="4"/>
    </row>
    <row r="7" spans="1:32" ht="15.75" x14ac:dyDescent="0.25">
      <c r="A7" s="5" t="s">
        <v>613</v>
      </c>
      <c r="B7" s="4" t="s">
        <v>614</v>
      </c>
      <c r="U7" s="72" t="s">
        <v>853</v>
      </c>
      <c r="V7" s="169" t="s">
        <v>854</v>
      </c>
      <c r="W7" s="170"/>
      <c r="X7" s="171"/>
    </row>
    <row r="8" spans="1:32" x14ac:dyDescent="0.2">
      <c r="A8" s="6" t="s">
        <v>615</v>
      </c>
      <c r="B8" s="4"/>
      <c r="U8" s="73" t="s">
        <v>855</v>
      </c>
      <c r="V8" s="73" t="s">
        <v>856</v>
      </c>
      <c r="W8" s="73" t="s">
        <v>857</v>
      </c>
      <c r="X8" s="73" t="s">
        <v>858</v>
      </c>
    </row>
    <row r="9" spans="1:32" x14ac:dyDescent="0.2">
      <c r="A9" s="6" t="s">
        <v>851</v>
      </c>
      <c r="B9" s="4"/>
      <c r="U9" s="74"/>
      <c r="V9" s="74"/>
      <c r="W9" s="74"/>
      <c r="X9" s="74"/>
    </row>
    <row r="10" spans="1:32" x14ac:dyDescent="0.2">
      <c r="U10" s="75" t="s">
        <v>859</v>
      </c>
      <c r="V10" s="65">
        <v>8037</v>
      </c>
      <c r="W10" s="65">
        <f>+V10/3*2</f>
        <v>5358</v>
      </c>
      <c r="X10" s="65">
        <f>+V10/3</f>
        <v>2679</v>
      </c>
    </row>
    <row r="11" spans="1:32" x14ac:dyDescent="0.2">
      <c r="U11" s="76" t="s">
        <v>860</v>
      </c>
      <c r="V11" s="77">
        <v>1050</v>
      </c>
      <c r="W11" s="78">
        <f t="shared" ref="W11:W16" si="0">+V11/3*2</f>
        <v>700</v>
      </c>
      <c r="X11" s="78">
        <f t="shared" ref="X11:X16" si="1">+V11/3</f>
        <v>350</v>
      </c>
    </row>
    <row r="12" spans="1:32" x14ac:dyDescent="0.2">
      <c r="P12">
        <v>2077.3000000000002</v>
      </c>
      <c r="Q12">
        <v>4714.8999999999996</v>
      </c>
      <c r="U12" s="75" t="s">
        <v>861</v>
      </c>
      <c r="V12" s="65">
        <v>9681</v>
      </c>
      <c r="W12" s="65">
        <f t="shared" si="0"/>
        <v>6454</v>
      </c>
      <c r="X12" s="65">
        <f t="shared" si="1"/>
        <v>3227</v>
      </c>
    </row>
    <row r="13" spans="1:32" x14ac:dyDescent="0.2">
      <c r="A13" t="s">
        <v>818</v>
      </c>
      <c r="P13">
        <v>2008.8</v>
      </c>
      <c r="Q13">
        <v>4646.3999999999996</v>
      </c>
      <c r="U13" s="79" t="s">
        <v>862</v>
      </c>
      <c r="V13" s="78">
        <v>1386</v>
      </c>
      <c r="W13" s="78">
        <f t="shared" si="0"/>
        <v>924</v>
      </c>
      <c r="X13" s="78">
        <f t="shared" si="1"/>
        <v>462</v>
      </c>
    </row>
    <row r="14" spans="1:32" ht="25.5" x14ac:dyDescent="0.2">
      <c r="B14" s="84" t="s">
        <v>890</v>
      </c>
      <c r="C14" s="84" t="s">
        <v>886</v>
      </c>
      <c r="D14" s="84" t="s">
        <v>891</v>
      </c>
      <c r="E14" s="84" t="s">
        <v>887</v>
      </c>
      <c r="F14" s="84"/>
      <c r="G14" s="84" t="s">
        <v>892</v>
      </c>
      <c r="H14" s="84" t="s">
        <v>888</v>
      </c>
      <c r="I14" s="84" t="s">
        <v>893</v>
      </c>
      <c r="J14" s="84" t="s">
        <v>889</v>
      </c>
      <c r="N14" s="84"/>
      <c r="O14" s="84"/>
      <c r="P14">
        <f>P12-P13</f>
        <v>68.500000000000227</v>
      </c>
      <c r="Q14">
        <f>Q12-Q13</f>
        <v>68.5</v>
      </c>
      <c r="U14" s="75" t="s">
        <v>863</v>
      </c>
      <c r="V14" s="65">
        <v>537</v>
      </c>
      <c r="W14" s="65">
        <f t="shared" si="0"/>
        <v>358</v>
      </c>
      <c r="X14" s="65">
        <f t="shared" si="1"/>
        <v>179</v>
      </c>
    </row>
    <row r="15" spans="1:32" x14ac:dyDescent="0.2">
      <c r="A15" t="s">
        <v>814</v>
      </c>
      <c r="C15">
        <v>8037</v>
      </c>
      <c r="E15" s="65">
        <v>18588</v>
      </c>
      <c r="F15" s="118"/>
      <c r="G15" s="118"/>
      <c r="H15">
        <f>2008.8*3</f>
        <v>6026.4</v>
      </c>
      <c r="J15">
        <f>4646.4*3</f>
        <v>13939.199999999999</v>
      </c>
      <c r="U15" s="79" t="s">
        <v>864</v>
      </c>
      <c r="V15" s="78">
        <v>354</v>
      </c>
      <c r="W15" s="78">
        <f t="shared" si="0"/>
        <v>236</v>
      </c>
      <c r="X15" s="78">
        <f t="shared" si="1"/>
        <v>118</v>
      </c>
    </row>
    <row r="16" spans="1:32" x14ac:dyDescent="0.2">
      <c r="A16" t="s">
        <v>815</v>
      </c>
      <c r="C16">
        <v>537</v>
      </c>
      <c r="E16">
        <v>537</v>
      </c>
      <c r="H16">
        <f>P14*3</f>
        <v>205.50000000000068</v>
      </c>
      <c r="J16">
        <f>Q14*3</f>
        <v>205.5</v>
      </c>
      <c r="U16" s="75" t="s">
        <v>865</v>
      </c>
      <c r="V16" s="65">
        <v>2070</v>
      </c>
      <c r="W16" s="65">
        <f t="shared" si="0"/>
        <v>1380</v>
      </c>
      <c r="X16" s="65">
        <f t="shared" si="1"/>
        <v>690</v>
      </c>
    </row>
    <row r="17" spans="1:35" x14ac:dyDescent="0.2">
      <c r="A17" s="1" t="s">
        <v>876</v>
      </c>
      <c r="B17" s="1">
        <v>2857</v>
      </c>
      <c r="C17" s="1">
        <f>SUM(C15:C16)</f>
        <v>8574</v>
      </c>
      <c r="D17">
        <v>6374</v>
      </c>
      <c r="E17" s="1">
        <f t="shared" ref="E17:H17" si="2">SUM(E15:E16)</f>
        <v>19125</v>
      </c>
      <c r="F17" s="1"/>
      <c r="G17" s="1">
        <v>2077</v>
      </c>
      <c r="H17" s="1">
        <f t="shared" si="2"/>
        <v>6231.9000000000005</v>
      </c>
      <c r="I17" s="1">
        <v>4715</v>
      </c>
      <c r="J17" s="1">
        <f>SUM(J15:J16)</f>
        <v>14144.699999999999</v>
      </c>
      <c r="U17" s="76"/>
      <c r="V17" s="77"/>
      <c r="W17" s="77"/>
      <c r="X17" s="77"/>
    </row>
    <row r="18" spans="1:35" x14ac:dyDescent="0.2">
      <c r="A18" t="s">
        <v>816</v>
      </c>
      <c r="C18">
        <v>1050</v>
      </c>
      <c r="E18">
        <v>1050</v>
      </c>
      <c r="H18">
        <v>1050</v>
      </c>
      <c r="J18">
        <v>1050</v>
      </c>
      <c r="U18" s="80" t="s">
        <v>866</v>
      </c>
      <c r="V18" s="81">
        <f>+V12+V13+V16</f>
        <v>13137</v>
      </c>
      <c r="W18" s="81">
        <f>+W12+W13+W16</f>
        <v>8758</v>
      </c>
      <c r="X18" s="81">
        <f>+X12+X13+X16</f>
        <v>4379</v>
      </c>
    </row>
    <row r="19" spans="1:35" x14ac:dyDescent="0.2">
      <c r="A19" t="s">
        <v>817</v>
      </c>
      <c r="C19">
        <v>354</v>
      </c>
      <c r="E19">
        <v>354</v>
      </c>
      <c r="H19">
        <v>354</v>
      </c>
      <c r="J19">
        <v>354</v>
      </c>
      <c r="U19" s="76"/>
      <c r="V19" s="77"/>
      <c r="W19" s="77"/>
      <c r="X19" s="77"/>
    </row>
    <row r="20" spans="1:35" x14ac:dyDescent="0.2">
      <c r="A20" t="s">
        <v>819</v>
      </c>
      <c r="C20">
        <f>SUM(C17:C19)</f>
        <v>9978</v>
      </c>
      <c r="E20">
        <f t="shared" ref="E20:J20" si="3">SUM(E17:E19)</f>
        <v>20529</v>
      </c>
      <c r="H20">
        <f t="shared" si="3"/>
        <v>7635.9000000000005</v>
      </c>
      <c r="J20">
        <f t="shared" si="3"/>
        <v>15548.699999999999</v>
      </c>
      <c r="N20" s="84"/>
      <c r="O20" s="84"/>
      <c r="U20" s="82" t="s">
        <v>867</v>
      </c>
      <c r="V20" s="83">
        <f>SUM(V10:V16)</f>
        <v>23115</v>
      </c>
      <c r="W20" s="83">
        <f>SUM(W10:W16)</f>
        <v>15410</v>
      </c>
      <c r="X20" s="83">
        <f>SUM(X10:X16)</f>
        <v>7705</v>
      </c>
    </row>
    <row r="21" spans="1:35" x14ac:dyDescent="0.2">
      <c r="U21" t="s">
        <v>873</v>
      </c>
    </row>
    <row r="22" spans="1:35" ht="25.5" x14ac:dyDescent="0.2">
      <c r="G22" s="84" t="s">
        <v>825</v>
      </c>
    </row>
    <row r="23" spans="1:35" x14ac:dyDescent="0.2">
      <c r="A23" s="3" t="s">
        <v>906</v>
      </c>
      <c r="D23" s="66"/>
      <c r="G23">
        <v>6000</v>
      </c>
      <c r="U23" s="72" t="s">
        <v>870</v>
      </c>
      <c r="V23" s="169" t="s">
        <v>871</v>
      </c>
      <c r="W23" s="170"/>
      <c r="X23" s="171"/>
      <c r="AG23" s="85"/>
      <c r="AH23" s="85"/>
      <c r="AI23" s="85"/>
    </row>
    <row r="24" spans="1:35" x14ac:dyDescent="0.2">
      <c r="A24" s="3"/>
      <c r="D24" s="66"/>
      <c r="U24" s="73" t="s">
        <v>855</v>
      </c>
      <c r="V24" s="73" t="s">
        <v>856</v>
      </c>
      <c r="W24" s="73" t="s">
        <v>857</v>
      </c>
      <c r="X24" s="73" t="s">
        <v>858</v>
      </c>
    </row>
    <row r="25" spans="1:35" x14ac:dyDescent="0.2">
      <c r="A25" s="70" t="s">
        <v>874</v>
      </c>
      <c r="D25" s="66"/>
      <c r="U25" s="74"/>
      <c r="V25" s="74"/>
      <c r="W25" s="74"/>
      <c r="X25" s="74"/>
    </row>
    <row r="26" spans="1:35" x14ac:dyDescent="0.2">
      <c r="H26" s="67"/>
      <c r="I26" s="2"/>
      <c r="J26" s="2"/>
      <c r="U26" s="75" t="s">
        <v>859</v>
      </c>
      <c r="V26" s="65">
        <v>18588</v>
      </c>
      <c r="W26" s="65">
        <f>+V26/3*2</f>
        <v>12392</v>
      </c>
      <c r="X26" s="65">
        <f>+V26/3</f>
        <v>6196</v>
      </c>
    </row>
    <row r="27" spans="1:35" x14ac:dyDescent="0.2">
      <c r="A27" s="2" t="s">
        <v>826</v>
      </c>
      <c r="G27" s="67">
        <v>2100</v>
      </c>
      <c r="H27" s="3" t="s">
        <v>878</v>
      </c>
      <c r="I27" s="3"/>
      <c r="J27" s="3" t="s">
        <v>877</v>
      </c>
      <c r="U27" s="76" t="s">
        <v>860</v>
      </c>
      <c r="V27" s="77">
        <v>1050</v>
      </c>
      <c r="W27" s="78">
        <f t="shared" ref="W27:W32" si="4">+V27/3*2</f>
        <v>700</v>
      </c>
      <c r="X27" s="78">
        <f t="shared" ref="X27:X32" si="5">+V27/3</f>
        <v>350</v>
      </c>
    </row>
    <row r="28" spans="1:35" x14ac:dyDescent="0.2">
      <c r="G28">
        <v>1500</v>
      </c>
      <c r="H28" t="s">
        <v>830</v>
      </c>
      <c r="U28" s="75" t="s">
        <v>861</v>
      </c>
      <c r="V28" s="65">
        <v>9681</v>
      </c>
      <c r="W28" s="65">
        <f t="shared" si="4"/>
        <v>6454</v>
      </c>
      <c r="X28" s="65">
        <f t="shared" si="5"/>
        <v>3227</v>
      </c>
    </row>
    <row r="29" spans="1:35" x14ac:dyDescent="0.2">
      <c r="A29" s="3" t="s">
        <v>831</v>
      </c>
      <c r="L29" s="2"/>
      <c r="U29" s="79" t="s">
        <v>862</v>
      </c>
      <c r="V29" s="78">
        <v>1386</v>
      </c>
      <c r="W29" s="78">
        <f t="shared" si="4"/>
        <v>924</v>
      </c>
      <c r="X29" s="78">
        <f t="shared" si="5"/>
        <v>462</v>
      </c>
    </row>
    <row r="30" spans="1:35" x14ac:dyDescent="0.2">
      <c r="A30" s="69" t="s">
        <v>832</v>
      </c>
      <c r="G30">
        <v>3300</v>
      </c>
      <c r="H30" s="3" t="s">
        <v>885</v>
      </c>
      <c r="I30" s="3"/>
      <c r="U30" s="75" t="s">
        <v>863</v>
      </c>
      <c r="V30" s="65">
        <v>537</v>
      </c>
      <c r="W30" s="65">
        <f t="shared" si="4"/>
        <v>358</v>
      </c>
      <c r="X30" s="65">
        <f t="shared" si="5"/>
        <v>179</v>
      </c>
    </row>
    <row r="31" spans="1:35" x14ac:dyDescent="0.2">
      <c r="A31" s="3" t="s">
        <v>834</v>
      </c>
      <c r="U31" s="79" t="s">
        <v>864</v>
      </c>
      <c r="V31" s="78">
        <v>354</v>
      </c>
      <c r="W31" s="78">
        <f t="shared" si="4"/>
        <v>236</v>
      </c>
      <c r="X31" s="78">
        <f t="shared" si="5"/>
        <v>118</v>
      </c>
    </row>
    <row r="32" spans="1:35" x14ac:dyDescent="0.2">
      <c r="A32" s="69" t="s">
        <v>835</v>
      </c>
      <c r="G32">
        <v>2400</v>
      </c>
      <c r="U32" s="75" t="s">
        <v>865</v>
      </c>
      <c r="V32" s="65">
        <v>2070</v>
      </c>
      <c r="W32" s="65">
        <f t="shared" si="4"/>
        <v>1380</v>
      </c>
      <c r="X32" s="65">
        <f t="shared" si="5"/>
        <v>690</v>
      </c>
    </row>
    <row r="33" spans="1:24" x14ac:dyDescent="0.2">
      <c r="A33" s="3" t="s">
        <v>837</v>
      </c>
      <c r="U33" s="76"/>
      <c r="V33" s="77"/>
      <c r="W33" s="77"/>
      <c r="X33" s="77"/>
    </row>
    <row r="34" spans="1:24" x14ac:dyDescent="0.2">
      <c r="A34" s="69" t="s">
        <v>838</v>
      </c>
      <c r="G34">
        <v>1500</v>
      </c>
      <c r="U34" s="80" t="s">
        <v>866</v>
      </c>
      <c r="V34" s="81">
        <f>+V28+V29+V32</f>
        <v>13137</v>
      </c>
      <c r="W34" s="81">
        <f>+W28+W29+W32</f>
        <v>8758</v>
      </c>
      <c r="X34" s="81">
        <f>+X28+X29+X32</f>
        <v>4379</v>
      </c>
    </row>
    <row r="35" spans="1:24" x14ac:dyDescent="0.2">
      <c r="A35" s="69" t="s">
        <v>894</v>
      </c>
      <c r="G35">
        <v>900</v>
      </c>
      <c r="U35" s="76"/>
      <c r="V35" s="77"/>
      <c r="W35" s="77"/>
      <c r="X35" s="77"/>
    </row>
    <row r="36" spans="1:24" x14ac:dyDescent="0.2">
      <c r="A36" s="70"/>
      <c r="U36" s="82" t="s">
        <v>867</v>
      </c>
      <c r="V36" s="83">
        <f>SUM(V26:V32)</f>
        <v>33666</v>
      </c>
      <c r="W36" s="83">
        <f>SUM(W26:W32)</f>
        <v>22444</v>
      </c>
      <c r="X36" s="83">
        <f>SUM(X26:X32)</f>
        <v>11222</v>
      </c>
    </row>
    <row r="37" spans="1:24" x14ac:dyDescent="0.2">
      <c r="U37" t="s">
        <v>872</v>
      </c>
    </row>
    <row r="38" spans="1:24" x14ac:dyDescent="0.2">
      <c r="A38" s="3" t="s">
        <v>841</v>
      </c>
    </row>
    <row r="39" spans="1:24" x14ac:dyDescent="0.2">
      <c r="A39" s="69"/>
    </row>
    <row r="40" spans="1:24" x14ac:dyDescent="0.2">
      <c r="A40" s="2"/>
    </row>
    <row r="41" spans="1:24" x14ac:dyDescent="0.2">
      <c r="A41" s="3" t="s">
        <v>843</v>
      </c>
    </row>
    <row r="42" spans="1:24" x14ac:dyDescent="0.2">
      <c r="A42" s="69" t="s">
        <v>911</v>
      </c>
    </row>
    <row r="44" spans="1:24" x14ac:dyDescent="0.2">
      <c r="A44" s="1" t="s">
        <v>846</v>
      </c>
    </row>
    <row r="45" spans="1:24" x14ac:dyDescent="0.2">
      <c r="A45" s="2" t="s">
        <v>847</v>
      </c>
    </row>
    <row r="46" spans="1:24" x14ac:dyDescent="0.2">
      <c r="A46" s="2" t="s">
        <v>848</v>
      </c>
    </row>
    <row r="47" spans="1:24" x14ac:dyDescent="0.2">
      <c r="A47" s="3" t="s">
        <v>875</v>
      </c>
    </row>
    <row r="48" spans="1:24" x14ac:dyDescent="0.2">
      <c r="A48" s="2" t="s">
        <v>850</v>
      </c>
    </row>
  </sheetData>
  <mergeCells count="3">
    <mergeCell ref="V23:X23"/>
    <mergeCell ref="V5:X5"/>
    <mergeCell ref="V7:X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A35" sqref="A35"/>
    </sheetView>
  </sheetViews>
  <sheetFormatPr defaultRowHeight="12.75" x14ac:dyDescent="0.2"/>
  <cols>
    <col min="4" max="4" width="29.42578125" customWidth="1"/>
    <col min="5" max="5" width="15.85546875" customWidth="1"/>
    <col min="6" max="6" width="12.85546875" customWidth="1"/>
    <col min="8" max="8" width="14.28515625" customWidth="1"/>
  </cols>
  <sheetData>
    <row r="1" spans="1:9" x14ac:dyDescent="0.2">
      <c r="A1" s="2" t="s">
        <v>822</v>
      </c>
    </row>
    <row r="2" spans="1:9" x14ac:dyDescent="0.2">
      <c r="A2" s="3" t="s">
        <v>823</v>
      </c>
    </row>
    <row r="3" spans="1:9" x14ac:dyDescent="0.2">
      <c r="A3" s="3"/>
    </row>
    <row r="4" spans="1:9" x14ac:dyDescent="0.2">
      <c r="A4" s="3"/>
    </row>
    <row r="5" spans="1:9" x14ac:dyDescent="0.2">
      <c r="A5" s="4" t="s">
        <v>824</v>
      </c>
      <c r="B5" s="4"/>
    </row>
    <row r="6" spans="1:9" ht="15.75" x14ac:dyDescent="0.25">
      <c r="A6" s="5" t="s">
        <v>613</v>
      </c>
      <c r="B6" s="4" t="s">
        <v>614</v>
      </c>
    </row>
    <row r="7" spans="1:9" x14ac:dyDescent="0.2">
      <c r="A7" s="6" t="s">
        <v>615</v>
      </c>
      <c r="B7" s="4"/>
    </row>
    <row r="8" spans="1:9" x14ac:dyDescent="0.2">
      <c r="A8" s="6" t="s">
        <v>616</v>
      </c>
      <c r="B8" s="4"/>
    </row>
    <row r="9" spans="1:9" x14ac:dyDescent="0.2">
      <c r="A9" s="3"/>
    </row>
    <row r="10" spans="1:9" x14ac:dyDescent="0.2">
      <c r="A10" s="3"/>
    </row>
    <row r="11" spans="1:9" x14ac:dyDescent="0.2">
      <c r="A11" s="3"/>
    </row>
    <row r="13" spans="1:9" x14ac:dyDescent="0.2">
      <c r="D13" s="66"/>
      <c r="E13" s="66" t="s">
        <v>825</v>
      </c>
      <c r="F13" s="66"/>
    </row>
    <row r="14" spans="1:9" x14ac:dyDescent="0.2">
      <c r="D14" s="66"/>
      <c r="E14" s="66"/>
      <c r="F14" s="66"/>
    </row>
    <row r="15" spans="1:9" x14ac:dyDescent="0.2">
      <c r="A15" s="2" t="s">
        <v>826</v>
      </c>
      <c r="D15" s="66"/>
      <c r="E15" s="67">
        <v>1500</v>
      </c>
      <c r="F15" s="2" t="s">
        <v>827</v>
      </c>
      <c r="G15" s="2" t="s">
        <v>828</v>
      </c>
      <c r="I15" s="2" t="s">
        <v>829</v>
      </c>
    </row>
    <row r="16" spans="1:9" x14ac:dyDescent="0.2">
      <c r="D16" s="66"/>
      <c r="E16" s="66">
        <v>1000</v>
      </c>
      <c r="F16" s="68" t="s">
        <v>830</v>
      </c>
    </row>
    <row r="17" spans="1:6" x14ac:dyDescent="0.2">
      <c r="A17" s="3" t="s">
        <v>831</v>
      </c>
      <c r="E17" s="66"/>
    </row>
    <row r="18" spans="1:6" x14ac:dyDescent="0.2">
      <c r="A18" s="69" t="s">
        <v>832</v>
      </c>
      <c r="E18" s="67">
        <v>2700</v>
      </c>
      <c r="F18" s="2" t="s">
        <v>833</v>
      </c>
    </row>
    <row r="19" spans="1:6" x14ac:dyDescent="0.2">
      <c r="A19" s="3" t="s">
        <v>834</v>
      </c>
      <c r="E19" s="66"/>
    </row>
    <row r="20" spans="1:6" x14ac:dyDescent="0.2">
      <c r="A20" s="69" t="s">
        <v>835</v>
      </c>
      <c r="E20" s="66">
        <v>1863</v>
      </c>
      <c r="F20" s="2" t="s">
        <v>836</v>
      </c>
    </row>
    <row r="21" spans="1:6" x14ac:dyDescent="0.2">
      <c r="A21" s="3" t="s">
        <v>837</v>
      </c>
      <c r="E21" s="66"/>
    </row>
    <row r="22" spans="1:6" x14ac:dyDescent="0.2">
      <c r="A22" s="69" t="s">
        <v>838</v>
      </c>
      <c r="E22" s="67">
        <v>1200</v>
      </c>
    </row>
    <row r="23" spans="1:6" x14ac:dyDescent="0.2">
      <c r="A23" s="69" t="s">
        <v>839</v>
      </c>
      <c r="E23" s="67"/>
    </row>
    <row r="24" spans="1:6" x14ac:dyDescent="0.2">
      <c r="A24" s="70" t="s">
        <v>840</v>
      </c>
      <c r="E24" s="67">
        <v>600</v>
      </c>
    </row>
    <row r="26" spans="1:6" x14ac:dyDescent="0.2">
      <c r="A26" s="3" t="s">
        <v>841</v>
      </c>
    </row>
    <row r="27" spans="1:6" x14ac:dyDescent="0.2">
      <c r="A27" s="69" t="s">
        <v>842</v>
      </c>
      <c r="E27">
        <v>4000</v>
      </c>
    </row>
    <row r="28" spans="1:6" x14ac:dyDescent="0.2">
      <c r="A28" s="2"/>
    </row>
    <row r="29" spans="1:6" x14ac:dyDescent="0.2">
      <c r="A29" s="3" t="s">
        <v>843</v>
      </c>
    </row>
    <row r="30" spans="1:6" x14ac:dyDescent="0.2">
      <c r="A30" s="3" t="s">
        <v>844</v>
      </c>
      <c r="E30" t="s">
        <v>845</v>
      </c>
    </row>
    <row r="32" spans="1:6" x14ac:dyDescent="0.2">
      <c r="A32" s="1" t="s">
        <v>846</v>
      </c>
    </row>
    <row r="33" spans="1:1" x14ac:dyDescent="0.2">
      <c r="A33" s="2" t="s">
        <v>847</v>
      </c>
    </row>
    <row r="34" spans="1:1" x14ac:dyDescent="0.2">
      <c r="A34" s="2" t="s">
        <v>848</v>
      </c>
    </row>
    <row r="35" spans="1:1" x14ac:dyDescent="0.2">
      <c r="A35" s="3" t="s">
        <v>849</v>
      </c>
    </row>
    <row r="36" spans="1:1" x14ac:dyDescent="0.2">
      <c r="A36" s="2" t="s">
        <v>850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APPLIED for MPA FA</vt:lpstr>
      <vt:lpstr>DNC&amp;Defund</vt:lpstr>
      <vt:lpstr>DNC-Applied for MPA FA, not adm</vt:lpstr>
      <vt:lpstr>Rationale</vt:lpstr>
      <vt:lpstr>16-17 Rationale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Gibbons, Randee</cp:lastModifiedBy>
  <dcterms:created xsi:type="dcterms:W3CDTF">2017-04-06T18:24:42Z</dcterms:created>
  <dcterms:modified xsi:type="dcterms:W3CDTF">2017-07-02T22:43:29Z</dcterms:modified>
</cp:coreProperties>
</file>