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10" yWindow="-180" windowWidth="22140" windowHeight="12315"/>
  </bookViews>
  <sheets>
    <sheet name="Consider" sheetId="1" r:id="rId1"/>
    <sheet name="DNC&amp;Defund" sheetId="4" r:id="rId2"/>
    <sheet name="DNC - in Sp15 Capstone" sheetId="3" r:id="rId3"/>
    <sheet name="F15 admits" sheetId="2" r:id="rId4"/>
    <sheet name="1516 Calc" sheetId="5" r:id="rId5"/>
    <sheet name="2nd round" sheetId="6" r:id="rId6"/>
    <sheet name="2nd rnd breakdown" sheetId="8" r:id="rId7"/>
    <sheet name="TG cohort" sheetId="7" r:id="rId8"/>
  </sheets>
  <calcPr calcId="145621"/>
</workbook>
</file>

<file path=xl/calcChain.xml><?xml version="1.0" encoding="utf-8"?>
<calcChain xmlns="http://schemas.openxmlformats.org/spreadsheetml/2006/main">
  <c r="D17" i="8" l="1"/>
  <c r="D16" i="8"/>
  <c r="C16" i="8"/>
  <c r="B16" i="8"/>
  <c r="C15" i="8"/>
  <c r="D15" i="8" s="1"/>
  <c r="B15" i="8"/>
  <c r="E4" i="8"/>
  <c r="AK101" i="6"/>
  <c r="AK102" i="6" s="1"/>
  <c r="AJ101" i="6"/>
  <c r="AJ102" i="6" s="1"/>
  <c r="AG98" i="6"/>
  <c r="AH98" i="6" s="1"/>
  <c r="Y98" i="6"/>
  <c r="O98" i="6"/>
  <c r="AM97" i="6"/>
  <c r="AN97" i="6" s="1"/>
  <c r="AG97" i="6"/>
  <c r="AH97" i="6" s="1"/>
  <c r="Y97" i="6"/>
  <c r="O97" i="6"/>
  <c r="AL96" i="6"/>
  <c r="AM96" i="6" s="1"/>
  <c r="AN96" i="6" s="1"/>
  <c r="AG96" i="6"/>
  <c r="AH96" i="6" s="1"/>
  <c r="Y96" i="6"/>
  <c r="O96" i="6"/>
  <c r="AL95" i="6"/>
  <c r="AG95" i="6"/>
  <c r="AH95" i="6" s="1"/>
  <c r="AI95" i="6" s="1"/>
  <c r="Y95" i="6"/>
  <c r="O95" i="6"/>
  <c r="AL94" i="6"/>
  <c r="AM94" i="6" s="1"/>
  <c r="AN94" i="6" s="1"/>
  <c r="AO94" i="6" s="1"/>
  <c r="AH94" i="6"/>
  <c r="AI94" i="6" s="1"/>
  <c r="AG94" i="6"/>
  <c r="Y94" i="6"/>
  <c r="O94" i="6"/>
  <c r="AL93" i="6"/>
  <c r="AM93" i="6" s="1"/>
  <c r="AN93" i="6" s="1"/>
  <c r="AG93" i="6"/>
  <c r="AH93" i="6" s="1"/>
  <c r="Y93" i="6"/>
  <c r="O93" i="6"/>
  <c r="AL92" i="6"/>
  <c r="AG92" i="6"/>
  <c r="AH92" i="6" s="1"/>
  <c r="Y92" i="6"/>
  <c r="O92" i="6"/>
  <c r="AL91" i="6"/>
  <c r="AH91" i="6"/>
  <c r="AI91" i="6" s="1"/>
  <c r="AG91" i="6"/>
  <c r="AM91" i="6" s="1"/>
  <c r="AN91" i="6" s="1"/>
  <c r="AO91" i="6" s="1"/>
  <c r="Y91" i="6"/>
  <c r="O91" i="6"/>
  <c r="AL90" i="6"/>
  <c r="AM90" i="6" s="1"/>
  <c r="AN90" i="6" s="1"/>
  <c r="AO90" i="6" s="1"/>
  <c r="AI90" i="6"/>
  <c r="AH90" i="6"/>
  <c r="AG90" i="6"/>
  <c r="Y90" i="6"/>
  <c r="O90" i="6"/>
  <c r="AL89" i="6"/>
  <c r="AM89" i="6" s="1"/>
  <c r="AN89" i="6" s="1"/>
  <c r="AG89" i="6"/>
  <c r="AH89" i="6" s="1"/>
  <c r="Y89" i="6"/>
  <c r="O89" i="6"/>
  <c r="AL88" i="6"/>
  <c r="AG88" i="6"/>
  <c r="AH88" i="6" s="1"/>
  <c r="Y88" i="6"/>
  <c r="O88" i="6"/>
  <c r="AL87" i="6"/>
  <c r="AH87" i="6"/>
  <c r="AI87" i="6" s="1"/>
  <c r="AG87" i="6"/>
  <c r="AM87" i="6" s="1"/>
  <c r="AN87" i="6" s="1"/>
  <c r="AO87" i="6" s="1"/>
  <c r="Y87" i="6"/>
  <c r="O87" i="6"/>
  <c r="AL86" i="6"/>
  <c r="AM86" i="6" s="1"/>
  <c r="AN86" i="6" s="1"/>
  <c r="AO86" i="6" s="1"/>
  <c r="AI86" i="6"/>
  <c r="AH86" i="6"/>
  <c r="AG86" i="6"/>
  <c r="Y86" i="6"/>
  <c r="O86" i="6"/>
  <c r="AL85" i="6"/>
  <c r="AM85" i="6" s="1"/>
  <c r="AN85" i="6" s="1"/>
  <c r="AG85" i="6"/>
  <c r="AH85" i="6" s="1"/>
  <c r="Y85" i="6"/>
  <c r="AO85" i="6" s="1"/>
  <c r="O85" i="6"/>
  <c r="AL84" i="6"/>
  <c r="AG84" i="6"/>
  <c r="AH84" i="6" s="1"/>
  <c r="Y84" i="6"/>
  <c r="O84" i="6"/>
  <c r="AL83" i="6"/>
  <c r="AH83" i="6"/>
  <c r="AI83" i="6" s="1"/>
  <c r="AG83" i="6"/>
  <c r="AM83" i="6" s="1"/>
  <c r="AN83" i="6" s="1"/>
  <c r="AO83" i="6" s="1"/>
  <c r="Y83" i="6"/>
  <c r="O83" i="6"/>
  <c r="AL82" i="6"/>
  <c r="AM82" i="6" s="1"/>
  <c r="AN82" i="6" s="1"/>
  <c r="AO82" i="6" s="1"/>
  <c r="AI82" i="6"/>
  <c r="AH82" i="6"/>
  <c r="AG82" i="6"/>
  <c r="Y82" i="6"/>
  <c r="O82" i="6"/>
  <c r="AL81" i="6"/>
  <c r="AM81" i="6" s="1"/>
  <c r="AN81" i="6" s="1"/>
  <c r="AG81" i="6"/>
  <c r="AH81" i="6" s="1"/>
  <c r="Y81" i="6"/>
  <c r="AO81" i="6" s="1"/>
  <c r="O81" i="6"/>
  <c r="AL80" i="6"/>
  <c r="AG80" i="6"/>
  <c r="AH80" i="6" s="1"/>
  <c r="Y80" i="6"/>
  <c r="O80" i="6"/>
  <c r="AL79" i="6"/>
  <c r="AH79" i="6"/>
  <c r="AI79" i="6" s="1"/>
  <c r="AG79" i="6"/>
  <c r="AM79" i="6" s="1"/>
  <c r="AN79" i="6" s="1"/>
  <c r="AO79" i="6" s="1"/>
  <c r="Y79" i="6"/>
  <c r="O79" i="6"/>
  <c r="AL78" i="6"/>
  <c r="AM78" i="6" s="1"/>
  <c r="AN78" i="6" s="1"/>
  <c r="AO78" i="6" s="1"/>
  <c r="AI78" i="6"/>
  <c r="AH78" i="6"/>
  <c r="AG78" i="6"/>
  <c r="Y78" i="6"/>
  <c r="O78" i="6"/>
  <c r="AL77" i="6"/>
  <c r="AM77" i="6" s="1"/>
  <c r="AN77" i="6" s="1"/>
  <c r="AG77" i="6"/>
  <c r="AH77" i="6" s="1"/>
  <c r="Y77" i="6"/>
  <c r="O77" i="6"/>
  <c r="AL76" i="6"/>
  <c r="AG76" i="6"/>
  <c r="AH76" i="6" s="1"/>
  <c r="Y76" i="6"/>
  <c r="O76" i="6"/>
  <c r="AL75" i="6"/>
  <c r="AH75" i="6"/>
  <c r="AI75" i="6" s="1"/>
  <c r="AG75" i="6"/>
  <c r="AM75" i="6" s="1"/>
  <c r="AN75" i="6" s="1"/>
  <c r="AO75" i="6" s="1"/>
  <c r="Y75" i="6"/>
  <c r="O75" i="6"/>
  <c r="AL74" i="6"/>
  <c r="AM74" i="6" s="1"/>
  <c r="AN74" i="6" s="1"/>
  <c r="AO74" i="6" s="1"/>
  <c r="AI74" i="6"/>
  <c r="AH74" i="6"/>
  <c r="AG74" i="6"/>
  <c r="Y74" i="6"/>
  <c r="O74" i="6"/>
  <c r="AL73" i="6"/>
  <c r="AM73" i="6" s="1"/>
  <c r="AN73" i="6" s="1"/>
  <c r="AG73" i="6"/>
  <c r="AH73" i="6" s="1"/>
  <c r="Y73" i="6"/>
  <c r="O73" i="6"/>
  <c r="AL72" i="6"/>
  <c r="AG72" i="6"/>
  <c r="AH72" i="6" s="1"/>
  <c r="Y72" i="6"/>
  <c r="O72" i="6"/>
  <c r="AL71" i="6"/>
  <c r="AH71" i="6"/>
  <c r="AI71" i="6" s="1"/>
  <c r="AG71" i="6"/>
  <c r="AM71" i="6" s="1"/>
  <c r="AN71" i="6" s="1"/>
  <c r="AO71" i="6" s="1"/>
  <c r="Y71" i="6"/>
  <c r="O71" i="6"/>
  <c r="AL70" i="6"/>
  <c r="AM70" i="6" s="1"/>
  <c r="AN70" i="6" s="1"/>
  <c r="AO70" i="6" s="1"/>
  <c r="AI70" i="6"/>
  <c r="AH70" i="6"/>
  <c r="AG70" i="6"/>
  <c r="Y70" i="6"/>
  <c r="O70" i="6"/>
  <c r="AL69" i="6"/>
  <c r="AM69" i="6" s="1"/>
  <c r="AN69" i="6" s="1"/>
  <c r="AG69" i="6"/>
  <c r="AH69" i="6" s="1"/>
  <c r="Y69" i="6"/>
  <c r="AO69" i="6" s="1"/>
  <c r="O69" i="6"/>
  <c r="AL68" i="6"/>
  <c r="AG68" i="6"/>
  <c r="AH68" i="6" s="1"/>
  <c r="Y68" i="6"/>
  <c r="O68" i="6"/>
  <c r="AL67" i="6"/>
  <c r="AH67" i="6"/>
  <c r="AI67" i="6" s="1"/>
  <c r="AG67" i="6"/>
  <c r="AM67" i="6" s="1"/>
  <c r="AN67" i="6" s="1"/>
  <c r="AO67" i="6" s="1"/>
  <c r="Y67" i="6"/>
  <c r="O67" i="6"/>
  <c r="AL66" i="6"/>
  <c r="AM66" i="6" s="1"/>
  <c r="AN66" i="6" s="1"/>
  <c r="AO66" i="6" s="1"/>
  <c r="AI66" i="6"/>
  <c r="AH66" i="6"/>
  <c r="AG66" i="6"/>
  <c r="Y66" i="6"/>
  <c r="O66" i="6"/>
  <c r="AL65" i="6"/>
  <c r="AM65" i="6" s="1"/>
  <c r="AN65" i="6" s="1"/>
  <c r="AG65" i="6"/>
  <c r="AH65" i="6" s="1"/>
  <c r="Y65" i="6"/>
  <c r="AO65" i="6" s="1"/>
  <c r="O65" i="6"/>
  <c r="AL64" i="6"/>
  <c r="AG64" i="6"/>
  <c r="AH64" i="6" s="1"/>
  <c r="Y64" i="6"/>
  <c r="O64" i="6"/>
  <c r="AL63" i="6"/>
  <c r="AH63" i="6"/>
  <c r="AI63" i="6" s="1"/>
  <c r="AG63" i="6"/>
  <c r="AM63" i="6" s="1"/>
  <c r="AN63" i="6" s="1"/>
  <c r="AO63" i="6" s="1"/>
  <c r="Y63" i="6"/>
  <c r="O63" i="6"/>
  <c r="AL62" i="6"/>
  <c r="AM62" i="6" s="1"/>
  <c r="AN62" i="6" s="1"/>
  <c r="AO62" i="6" s="1"/>
  <c r="AI62" i="6"/>
  <c r="AH62" i="6"/>
  <c r="AG62" i="6"/>
  <c r="Y62" i="6"/>
  <c r="O62" i="6"/>
  <c r="AL61" i="6"/>
  <c r="AM61" i="6" s="1"/>
  <c r="AN61" i="6" s="1"/>
  <c r="AG61" i="6"/>
  <c r="AH61" i="6" s="1"/>
  <c r="Y61" i="6"/>
  <c r="O61" i="6"/>
  <c r="AM60" i="6"/>
  <c r="AN60" i="6" s="1"/>
  <c r="AL60" i="6"/>
  <c r="AG60" i="6"/>
  <c r="AH60" i="6" s="1"/>
  <c r="Y60" i="6"/>
  <c r="O60" i="6"/>
  <c r="AL59" i="6"/>
  <c r="AH59" i="6"/>
  <c r="AI59" i="6" s="1"/>
  <c r="AG59" i="6"/>
  <c r="AM59" i="6" s="1"/>
  <c r="AN59" i="6" s="1"/>
  <c r="AO59" i="6" s="1"/>
  <c r="Y59" i="6"/>
  <c r="O59" i="6"/>
  <c r="AL58" i="6"/>
  <c r="AM58" i="6" s="1"/>
  <c r="AN58" i="6" s="1"/>
  <c r="AO58" i="6" s="1"/>
  <c r="AI58" i="6"/>
  <c r="AH58" i="6"/>
  <c r="AG58" i="6"/>
  <c r="Y58" i="6"/>
  <c r="O58" i="6"/>
  <c r="AL57" i="6"/>
  <c r="AM57" i="6" s="1"/>
  <c r="AN57" i="6" s="1"/>
  <c r="AG57" i="6"/>
  <c r="AH57" i="6" s="1"/>
  <c r="Y57" i="6"/>
  <c r="O57" i="6"/>
  <c r="AL56" i="6"/>
  <c r="AG56" i="6"/>
  <c r="AH56" i="6" s="1"/>
  <c r="Y56" i="6"/>
  <c r="O56" i="6"/>
  <c r="AM55" i="6"/>
  <c r="AN55" i="6" s="1"/>
  <c r="AO55" i="6" s="1"/>
  <c r="AL55" i="6"/>
  <c r="AG55" i="6"/>
  <c r="AH55" i="6" s="1"/>
  <c r="AI55" i="6" s="1"/>
  <c r="Y55" i="6"/>
  <c r="O55" i="6"/>
  <c r="AL54" i="6"/>
  <c r="AM54" i="6" s="1"/>
  <c r="AN54" i="6" s="1"/>
  <c r="AH54" i="6"/>
  <c r="AG54" i="6"/>
  <c r="Y54" i="6"/>
  <c r="AO54" i="6" s="1"/>
  <c r="O54" i="6"/>
  <c r="AL53" i="6"/>
  <c r="AM53" i="6" s="1"/>
  <c r="AN53" i="6" s="1"/>
  <c r="AG53" i="6"/>
  <c r="AH53" i="6" s="1"/>
  <c r="Y53" i="6"/>
  <c r="AI53" i="6" s="1"/>
  <c r="O53" i="6"/>
  <c r="AL52" i="6"/>
  <c r="AM52" i="6" s="1"/>
  <c r="AN52" i="6" s="1"/>
  <c r="AH52" i="6"/>
  <c r="AG52" i="6"/>
  <c r="Y52" i="6"/>
  <c r="O52" i="6"/>
  <c r="AL51" i="6"/>
  <c r="AG51" i="6"/>
  <c r="AH51" i="6" s="1"/>
  <c r="AI51" i="6" s="1"/>
  <c r="Y51" i="6"/>
  <c r="O51" i="6"/>
  <c r="AL50" i="6"/>
  <c r="AM50" i="6" s="1"/>
  <c r="AN50" i="6" s="1"/>
  <c r="AI50" i="6"/>
  <c r="AH50" i="6"/>
  <c r="AG50" i="6"/>
  <c r="Y50" i="6"/>
  <c r="AO50" i="6" s="1"/>
  <c r="O50" i="6"/>
  <c r="AL49" i="6"/>
  <c r="AM49" i="6" s="1"/>
  <c r="AN49" i="6" s="1"/>
  <c r="AI49" i="6"/>
  <c r="AG49" i="6"/>
  <c r="AH49" i="6" s="1"/>
  <c r="Y49" i="6"/>
  <c r="AO49" i="6" s="1"/>
  <c r="O49" i="6"/>
  <c r="AL48" i="6"/>
  <c r="AM48" i="6" s="1"/>
  <c r="AN48" i="6" s="1"/>
  <c r="AG48" i="6"/>
  <c r="AH48" i="6" s="1"/>
  <c r="Y48" i="6"/>
  <c r="O48" i="6"/>
  <c r="AL47" i="6"/>
  <c r="AH47" i="6"/>
  <c r="AI47" i="6" s="1"/>
  <c r="AG47" i="6"/>
  <c r="AM47" i="6" s="1"/>
  <c r="AN47" i="6" s="1"/>
  <c r="AO47" i="6" s="1"/>
  <c r="Y47" i="6"/>
  <c r="O47" i="6"/>
  <c r="AL46" i="6"/>
  <c r="AM46" i="6" s="1"/>
  <c r="AN46" i="6" s="1"/>
  <c r="AO46" i="6" s="1"/>
  <c r="AH46" i="6"/>
  <c r="AI46" i="6" s="1"/>
  <c r="AG46" i="6"/>
  <c r="Y46" i="6"/>
  <c r="O46" i="6"/>
  <c r="AL45" i="6"/>
  <c r="AM45" i="6" s="1"/>
  <c r="AN45" i="6" s="1"/>
  <c r="AO45" i="6" s="1"/>
  <c r="AG45" i="6"/>
  <c r="AH45" i="6" s="1"/>
  <c r="AI45" i="6" s="1"/>
  <c r="Y45" i="6"/>
  <c r="O45" i="6"/>
  <c r="AM44" i="6"/>
  <c r="AN44" i="6" s="1"/>
  <c r="AL44" i="6"/>
  <c r="AG44" i="6"/>
  <c r="AH44" i="6" s="1"/>
  <c r="Y44" i="6"/>
  <c r="O44" i="6"/>
  <c r="AL43" i="6"/>
  <c r="AG43" i="6"/>
  <c r="AH43" i="6" s="1"/>
  <c r="AI43" i="6" s="1"/>
  <c r="Y43" i="6"/>
  <c r="O43" i="6"/>
  <c r="AN42" i="6"/>
  <c r="AO42" i="6" s="1"/>
  <c r="AL42" i="6"/>
  <c r="AM42" i="6" s="1"/>
  <c r="AH42" i="6"/>
  <c r="AI42" i="6" s="1"/>
  <c r="AG42" i="6"/>
  <c r="Y42" i="6"/>
  <c r="O42" i="6"/>
  <c r="AM41" i="6"/>
  <c r="AN41" i="6" s="1"/>
  <c r="AL41" i="6"/>
  <c r="AG41" i="6"/>
  <c r="AH41" i="6" s="1"/>
  <c r="Y41" i="6"/>
  <c r="AO41" i="6" s="1"/>
  <c r="O41" i="6"/>
  <c r="AL40" i="6"/>
  <c r="AM40" i="6" s="1"/>
  <c r="AN40" i="6" s="1"/>
  <c r="AG40" i="6"/>
  <c r="AH40" i="6" s="1"/>
  <c r="Y40" i="6"/>
  <c r="O40" i="6"/>
  <c r="AL39" i="6"/>
  <c r="AG39" i="6"/>
  <c r="AH39" i="6" s="1"/>
  <c r="AI39" i="6" s="1"/>
  <c r="Y39" i="6"/>
  <c r="O39" i="6"/>
  <c r="AL38" i="6"/>
  <c r="AM38" i="6" s="1"/>
  <c r="AN38" i="6" s="1"/>
  <c r="AH38" i="6"/>
  <c r="AG38" i="6"/>
  <c r="Y38" i="6"/>
  <c r="AI38" i="6" s="1"/>
  <c r="O38" i="6"/>
  <c r="AL37" i="6"/>
  <c r="AM37" i="6" s="1"/>
  <c r="AN37" i="6" s="1"/>
  <c r="AG37" i="6"/>
  <c r="AH37" i="6" s="1"/>
  <c r="Y37" i="6"/>
  <c r="AO37" i="6" s="1"/>
  <c r="O37" i="6"/>
  <c r="AL36" i="6"/>
  <c r="AM36" i="6" s="1"/>
  <c r="AN36" i="6" s="1"/>
  <c r="AH36" i="6"/>
  <c r="AG36" i="6"/>
  <c r="Y36" i="6"/>
  <c r="O36" i="6"/>
  <c r="AL35" i="6"/>
  <c r="AG35" i="6"/>
  <c r="AM35" i="6" s="1"/>
  <c r="AN35" i="6" s="1"/>
  <c r="AO35" i="6" s="1"/>
  <c r="Y35" i="6"/>
  <c r="O35" i="6"/>
  <c r="AL34" i="6"/>
  <c r="AM34" i="6" s="1"/>
  <c r="AN34" i="6" s="1"/>
  <c r="AI34" i="6"/>
  <c r="AH34" i="6"/>
  <c r="AG34" i="6"/>
  <c r="Y34" i="6"/>
  <c r="AO34" i="6" s="1"/>
  <c r="O34" i="6"/>
  <c r="AL33" i="6"/>
  <c r="AM33" i="6" s="1"/>
  <c r="AN33" i="6" s="1"/>
  <c r="AI33" i="6"/>
  <c r="AG33" i="6"/>
  <c r="AH33" i="6" s="1"/>
  <c r="Y33" i="6"/>
  <c r="O33" i="6"/>
  <c r="AL32" i="6"/>
  <c r="AM32" i="6" s="1"/>
  <c r="AN32" i="6" s="1"/>
  <c r="AO32" i="6" s="1"/>
  <c r="AI32" i="6"/>
  <c r="AG32" i="6"/>
  <c r="AH32" i="6" s="1"/>
  <c r="Y32" i="6"/>
  <c r="O32" i="6"/>
  <c r="AL31" i="6"/>
  <c r="AM31" i="6" s="1"/>
  <c r="AN31" i="6" s="1"/>
  <c r="AG31" i="6"/>
  <c r="AH31" i="6" s="1"/>
  <c r="Y31" i="6"/>
  <c r="O31" i="6"/>
  <c r="AL30" i="6"/>
  <c r="AG30" i="6"/>
  <c r="AM30" i="6" s="1"/>
  <c r="AN30" i="6" s="1"/>
  <c r="AO30" i="6" s="1"/>
  <c r="Y30" i="6"/>
  <c r="O30" i="6"/>
  <c r="AL29" i="6"/>
  <c r="AM29" i="6" s="1"/>
  <c r="AN29" i="6" s="1"/>
  <c r="AO29" i="6" s="1"/>
  <c r="AH29" i="6"/>
  <c r="AI29" i="6" s="1"/>
  <c r="AG29" i="6"/>
  <c r="Y29" i="6"/>
  <c r="O29" i="6"/>
  <c r="AL28" i="6"/>
  <c r="AM28" i="6" s="1"/>
  <c r="AN28" i="6" s="1"/>
  <c r="AI28" i="6"/>
  <c r="AG28" i="6"/>
  <c r="AH28" i="6" s="1"/>
  <c r="Y28" i="6"/>
  <c r="AO28" i="6" s="1"/>
  <c r="O28" i="6"/>
  <c r="AM27" i="6"/>
  <c r="AN27" i="6" s="1"/>
  <c r="AL27" i="6"/>
  <c r="AG27" i="6"/>
  <c r="AH27" i="6" s="1"/>
  <c r="Y27" i="6"/>
  <c r="O27" i="6"/>
  <c r="AM26" i="6"/>
  <c r="AN26" i="6" s="1"/>
  <c r="AO26" i="6" s="1"/>
  <c r="AL26" i="6"/>
  <c r="AH26" i="6"/>
  <c r="AI26" i="6" s="1"/>
  <c r="AG26" i="6"/>
  <c r="Y26" i="6"/>
  <c r="O26" i="6"/>
  <c r="AL25" i="6"/>
  <c r="AH25" i="6"/>
  <c r="AI25" i="6" s="1"/>
  <c r="AG25" i="6"/>
  <c r="AM25" i="6" s="1"/>
  <c r="AN25" i="6" s="1"/>
  <c r="AO25" i="6" s="1"/>
  <c r="Y25" i="6"/>
  <c r="O25" i="6"/>
  <c r="AL24" i="6"/>
  <c r="AG24" i="6"/>
  <c r="AH24" i="6" s="1"/>
  <c r="Y24" i="6"/>
  <c r="O24" i="6"/>
  <c r="AL23" i="6"/>
  <c r="AM23" i="6" s="1"/>
  <c r="AN23" i="6" s="1"/>
  <c r="AG23" i="6"/>
  <c r="AH23" i="6" s="1"/>
  <c r="Y23" i="6"/>
  <c r="O23" i="6"/>
  <c r="AM22" i="6"/>
  <c r="AN22" i="6" s="1"/>
  <c r="AO22" i="6" s="1"/>
  <c r="AL22" i="6"/>
  <c r="AG22" i="6"/>
  <c r="AH22" i="6" s="1"/>
  <c r="AI22" i="6" s="1"/>
  <c r="Y22" i="6"/>
  <c r="O22" i="6"/>
  <c r="AL21" i="6"/>
  <c r="AM21" i="6" s="1"/>
  <c r="AN21" i="6" s="1"/>
  <c r="AO21" i="6" s="1"/>
  <c r="AH21" i="6"/>
  <c r="AI21" i="6" s="1"/>
  <c r="AG21" i="6"/>
  <c r="Y21" i="6"/>
  <c r="O21" i="6"/>
  <c r="AL20" i="6"/>
  <c r="AM20" i="6" s="1"/>
  <c r="AN20" i="6" s="1"/>
  <c r="AO20" i="6" s="1"/>
  <c r="AI20" i="6"/>
  <c r="AG20" i="6"/>
  <c r="AH20" i="6" s="1"/>
  <c r="Y20" i="6"/>
  <c r="O20" i="6"/>
  <c r="AM19" i="6"/>
  <c r="AN19" i="6" s="1"/>
  <c r="AL19" i="6"/>
  <c r="AG19" i="6"/>
  <c r="AH19" i="6" s="1"/>
  <c r="Y19" i="6"/>
  <c r="O19" i="6"/>
  <c r="AM18" i="6"/>
  <c r="AN18" i="6" s="1"/>
  <c r="AO18" i="6" s="1"/>
  <c r="AL18" i="6"/>
  <c r="AH18" i="6"/>
  <c r="AI18" i="6" s="1"/>
  <c r="AG18" i="6"/>
  <c r="Y18" i="6"/>
  <c r="O18" i="6"/>
  <c r="AL17" i="6"/>
  <c r="AH17" i="6"/>
  <c r="AI17" i="6" s="1"/>
  <c r="AG17" i="6"/>
  <c r="AM17" i="6" s="1"/>
  <c r="AN17" i="6" s="1"/>
  <c r="AO17" i="6" s="1"/>
  <c r="Y17" i="6"/>
  <c r="O17" i="6"/>
  <c r="AL16" i="6"/>
  <c r="AG16" i="6"/>
  <c r="AH16" i="6" s="1"/>
  <c r="Y16" i="6"/>
  <c r="AI16" i="6" s="1"/>
  <c r="O16" i="6"/>
  <c r="AL15" i="6"/>
  <c r="AG15" i="6"/>
  <c r="AH15" i="6" s="1"/>
  <c r="Y15" i="6"/>
  <c r="O15" i="6"/>
  <c r="AL14" i="6"/>
  <c r="AH14" i="6"/>
  <c r="AI14" i="6" s="1"/>
  <c r="AG14" i="6"/>
  <c r="AM14" i="6" s="1"/>
  <c r="AN14" i="6" s="1"/>
  <c r="AO14" i="6" s="1"/>
  <c r="Y14" i="6"/>
  <c r="O14" i="6"/>
  <c r="AL13" i="6"/>
  <c r="AH13" i="6"/>
  <c r="AI13" i="6" s="1"/>
  <c r="AG13" i="6"/>
  <c r="Y13" i="6"/>
  <c r="O13" i="6"/>
  <c r="AL12" i="6"/>
  <c r="AG12" i="6"/>
  <c r="AH12" i="6" s="1"/>
  <c r="AI12" i="6" s="1"/>
  <c r="Y12" i="6"/>
  <c r="O12" i="6"/>
  <c r="AM11" i="6"/>
  <c r="AN11" i="6" s="1"/>
  <c r="AL11" i="6"/>
  <c r="AG11" i="6"/>
  <c r="AH11" i="6" s="1"/>
  <c r="Y11" i="6"/>
  <c r="O11" i="6"/>
  <c r="AO11" i="6" l="1"/>
  <c r="AI11" i="6"/>
  <c r="AM15" i="6"/>
  <c r="AN15" i="6" s="1"/>
  <c r="AI24" i="6"/>
  <c r="AH30" i="6"/>
  <c r="AI30" i="6" s="1"/>
  <c r="AM12" i="6"/>
  <c r="AN12" i="6" s="1"/>
  <c r="AO12" i="6" s="1"/>
  <c r="AM13" i="6"/>
  <c r="AN13" i="6" s="1"/>
  <c r="AO13" i="6" s="1"/>
  <c r="AO15" i="6"/>
  <c r="AI15" i="6"/>
  <c r="AO23" i="6"/>
  <c r="AI23" i="6"/>
  <c r="AO31" i="6"/>
  <c r="AI31" i="6"/>
  <c r="AO19" i="6"/>
  <c r="AI19" i="6"/>
  <c r="AO33" i="6"/>
  <c r="AO16" i="6"/>
  <c r="AO27" i="6"/>
  <c r="AI27" i="6"/>
  <c r="AM16" i="6"/>
  <c r="AN16" i="6" s="1"/>
  <c r="AM24" i="6"/>
  <c r="AN24" i="6" s="1"/>
  <c r="AO24" i="6" s="1"/>
  <c r="AO38" i="6"/>
  <c r="AI41" i="6"/>
  <c r="AM51" i="6"/>
  <c r="AN51" i="6" s="1"/>
  <c r="AO51" i="6" s="1"/>
  <c r="AO53" i="6"/>
  <c r="AH35" i="6"/>
  <c r="AI35" i="6" s="1"/>
  <c r="AI37" i="6"/>
  <c r="AO48" i="6"/>
  <c r="AI48" i="6"/>
  <c r="AI54" i="6"/>
  <c r="AO73" i="6"/>
  <c r="AO88" i="6"/>
  <c r="AO89" i="6"/>
  <c r="AO96" i="6"/>
  <c r="AO97" i="6"/>
  <c r="AM43" i="6"/>
  <c r="AN43" i="6" s="1"/>
  <c r="AO43" i="6" s="1"/>
  <c r="AO44" i="6"/>
  <c r="AI44" i="6"/>
  <c r="AO57" i="6"/>
  <c r="AI57" i="6"/>
  <c r="AO68" i="6"/>
  <c r="AO84" i="6"/>
  <c r="AM39" i="6"/>
  <c r="AN39" i="6" s="1"/>
  <c r="AO39" i="6" s="1"/>
  <c r="AO40" i="6"/>
  <c r="AI40" i="6"/>
  <c r="AO60" i="6"/>
  <c r="AO36" i="6"/>
  <c r="AI36" i="6"/>
  <c r="AO52" i="6"/>
  <c r="AI52" i="6"/>
  <c r="AM56" i="6"/>
  <c r="AN56" i="6" s="1"/>
  <c r="AO56" i="6" s="1"/>
  <c r="AO61" i="6"/>
  <c r="AI61" i="6"/>
  <c r="AO77" i="6"/>
  <c r="AO93" i="6"/>
  <c r="AI65" i="6"/>
  <c r="AI69" i="6"/>
  <c r="AI73" i="6"/>
  <c r="AI77" i="6"/>
  <c r="AI81" i="6"/>
  <c r="AI85" i="6"/>
  <c r="AI89" i="6"/>
  <c r="AI93" i="6"/>
  <c r="AM95" i="6"/>
  <c r="AN95" i="6" s="1"/>
  <c r="AO95" i="6" s="1"/>
  <c r="AI97" i="6"/>
  <c r="AI98" i="6"/>
  <c r="AM64" i="6"/>
  <c r="AN64" i="6" s="1"/>
  <c r="AO64" i="6" s="1"/>
  <c r="AM68" i="6"/>
  <c r="AN68" i="6" s="1"/>
  <c r="AM72" i="6"/>
  <c r="AN72" i="6" s="1"/>
  <c r="AO72" i="6" s="1"/>
  <c r="AM76" i="6"/>
  <c r="AN76" i="6" s="1"/>
  <c r="AO76" i="6" s="1"/>
  <c r="AM80" i="6"/>
  <c r="AN80" i="6" s="1"/>
  <c r="AO80" i="6" s="1"/>
  <c r="AM84" i="6"/>
  <c r="AN84" i="6" s="1"/>
  <c r="AM88" i="6"/>
  <c r="AN88" i="6" s="1"/>
  <c r="AM92" i="6"/>
  <c r="AN92" i="6" s="1"/>
  <c r="AO92" i="6" s="1"/>
  <c r="AM98" i="6"/>
  <c r="AN98" i="6" s="1"/>
  <c r="AO98" i="6" s="1"/>
  <c r="AI56" i="6"/>
  <c r="AI60" i="6"/>
  <c r="AI64" i="6"/>
  <c r="AI68" i="6"/>
  <c r="AI72" i="6"/>
  <c r="AI76" i="6"/>
  <c r="AI80" i="6"/>
  <c r="AI84" i="6"/>
  <c r="AI88" i="6"/>
  <c r="AI92" i="6"/>
  <c r="AI96" i="6"/>
  <c r="BC33" i="4" l="1"/>
  <c r="BB33" i="4"/>
  <c r="AI33" i="4"/>
  <c r="T33" i="4"/>
  <c r="W33" i="4" s="1"/>
  <c r="BD33" i="4" s="1"/>
  <c r="BE33" i="4" s="1"/>
  <c r="S33" i="4"/>
  <c r="BB32" i="4" l="1"/>
  <c r="BC32" i="4" s="1"/>
  <c r="S32" i="4"/>
  <c r="T32" i="4" s="1"/>
  <c r="W32" i="4" s="1"/>
  <c r="BD32" i="4" s="1"/>
  <c r="BE32" i="4" s="1"/>
  <c r="BB31" i="4"/>
  <c r="BC31" i="4" s="1"/>
  <c r="S31" i="4"/>
  <c r="T31" i="4" s="1"/>
  <c r="W31" i="4" s="1"/>
  <c r="BB30" i="4"/>
  <c r="U30" i="4"/>
  <c r="S30" i="4"/>
  <c r="T30" i="4" s="1"/>
  <c r="W30" i="4" s="1"/>
  <c r="BD31" i="4" l="1"/>
  <c r="BE31" i="4" s="1"/>
  <c r="BD30" i="4"/>
  <c r="BE30" i="4" s="1"/>
  <c r="BC30" i="4"/>
  <c r="Q42" i="5"/>
  <c r="P42" i="5"/>
  <c r="AZ151" i="1" l="1"/>
  <c r="AZ147" i="1"/>
  <c r="AI90" i="1" l="1"/>
  <c r="BB115" i="1"/>
  <c r="BC115" i="1" s="1"/>
  <c r="BB114" i="1"/>
  <c r="BC114" i="1" s="1"/>
  <c r="BB90" i="1"/>
  <c r="BC90" i="1" s="1"/>
  <c r="BB111" i="1"/>
  <c r="BC111" i="1" s="1"/>
  <c r="BB110" i="1"/>
  <c r="BC110" i="1" s="1"/>
  <c r="BB108" i="1"/>
  <c r="BC108" i="1" s="1"/>
  <c r="BB107" i="1"/>
  <c r="BC107" i="1" s="1"/>
  <c r="BB130" i="1"/>
  <c r="BC130" i="1" s="1"/>
  <c r="BB86" i="1"/>
  <c r="BC86" i="1" s="1"/>
  <c r="BB128" i="1"/>
  <c r="BC128" i="1" s="1"/>
  <c r="BB146" i="1"/>
  <c r="BC146" i="1" s="1"/>
  <c r="BB79" i="1"/>
  <c r="BC79" i="1" s="1"/>
  <c r="BB170" i="1"/>
  <c r="BC170" i="1" s="1"/>
  <c r="BB157" i="1"/>
  <c r="BC157" i="1" s="1"/>
  <c r="BB155" i="1"/>
  <c r="BC155" i="1" s="1"/>
  <c r="BB172" i="1"/>
  <c r="BC172" i="1" s="1"/>
  <c r="BB113" i="1"/>
  <c r="BC113" i="1" s="1"/>
  <c r="BB102" i="1"/>
  <c r="BC102" i="1" s="1"/>
  <c r="BB132" i="1"/>
  <c r="BC132" i="1" s="1"/>
  <c r="BB85" i="1"/>
  <c r="BC85" i="1" s="1"/>
  <c r="BB152" i="1"/>
  <c r="BC152" i="1" s="1"/>
  <c r="BB137" i="1"/>
  <c r="BC137" i="1" s="1"/>
  <c r="BB156" i="1"/>
  <c r="BC156" i="1" s="1"/>
  <c r="BB95" i="1"/>
  <c r="BC95" i="1" s="1"/>
  <c r="BB127" i="1"/>
  <c r="BC127" i="1" s="1"/>
  <c r="BB163" i="1"/>
  <c r="BC163" i="1" s="1"/>
  <c r="BB82" i="1"/>
  <c r="BC82" i="1" s="1"/>
  <c r="BB119" i="1"/>
  <c r="BC119" i="1" s="1"/>
  <c r="BB94" i="1"/>
  <c r="BC94" i="1" s="1"/>
  <c r="BB160" i="1"/>
  <c r="BC160" i="1" s="1"/>
  <c r="BB88" i="1"/>
  <c r="BC88" i="1" s="1"/>
  <c r="BB166" i="1"/>
  <c r="BC166" i="1" s="1"/>
  <c r="BB33" i="1"/>
  <c r="BB159" i="1"/>
  <c r="BC159" i="1" s="1"/>
  <c r="BB117" i="1"/>
  <c r="BC117" i="1" s="1"/>
  <c r="BB92" i="1"/>
  <c r="BC92" i="1" s="1"/>
  <c r="BB87" i="1"/>
  <c r="BC87" i="1" s="1"/>
  <c r="BB154" i="1"/>
  <c r="BC154" i="1" s="1"/>
  <c r="BB83" i="1"/>
  <c r="BC83" i="1" s="1"/>
  <c r="BB175" i="1"/>
  <c r="BC175" i="1" s="1"/>
  <c r="BB158" i="1"/>
  <c r="BC158" i="1" s="1"/>
  <c r="BB136" i="1"/>
  <c r="BC136" i="1" s="1"/>
  <c r="BB135" i="1"/>
  <c r="BC135" i="1" s="1"/>
  <c r="BB134" i="1"/>
  <c r="BC134" i="1" s="1"/>
  <c r="BB153" i="1"/>
  <c r="BC153" i="1" s="1"/>
  <c r="BB165" i="1"/>
  <c r="BC165" i="1" s="1"/>
  <c r="BB122" i="1"/>
  <c r="BC122" i="1" s="1"/>
  <c r="BB81" i="1"/>
  <c r="BC81" i="1" s="1"/>
  <c r="BB67" i="1"/>
  <c r="BB60" i="1"/>
  <c r="BC60" i="1" s="1"/>
  <c r="BB93" i="1"/>
  <c r="BC93" i="1" s="1"/>
  <c r="BB116" i="1"/>
  <c r="BC116" i="1" s="1"/>
  <c r="BB59" i="1"/>
  <c r="BC59" i="1" s="1"/>
  <c r="BB148" i="1"/>
  <c r="BC148" i="1" s="1"/>
  <c r="BB112" i="1"/>
  <c r="BC112" i="1" s="1"/>
  <c r="BB91" i="1"/>
  <c r="BC91" i="1" s="1"/>
  <c r="BB30" i="1"/>
  <c r="BB51" i="1"/>
  <c r="BC51" i="1" s="1"/>
  <c r="BB48" i="1"/>
  <c r="BC48" i="1" s="1"/>
  <c r="BB47" i="1"/>
  <c r="BC47" i="1" s="1"/>
  <c r="BB168" i="1"/>
  <c r="BC168" i="1" s="1"/>
  <c r="BB129" i="1"/>
  <c r="BC129" i="1" s="1"/>
  <c r="BB75" i="1"/>
  <c r="BC75" i="1" s="1"/>
  <c r="BB167" i="1"/>
  <c r="BC167" i="1" s="1"/>
  <c r="BB106" i="1"/>
  <c r="BC106" i="1" s="1"/>
  <c r="BB43" i="1"/>
  <c r="BC43" i="1" s="1"/>
  <c r="BB42" i="1"/>
  <c r="BC42" i="1" s="1"/>
  <c r="BB126" i="1"/>
  <c r="BC126" i="1" s="1"/>
  <c r="BB173" i="1"/>
  <c r="BC173" i="1" s="1"/>
  <c r="BB125" i="1"/>
  <c r="BC125" i="1" s="1"/>
  <c r="BB62" i="1"/>
  <c r="BB98" i="1"/>
  <c r="BC98" i="1" s="1"/>
  <c r="BB131" i="1"/>
  <c r="BC131" i="1" s="1"/>
  <c r="BB123" i="1"/>
  <c r="BC123" i="1" s="1"/>
  <c r="BB66" i="1"/>
  <c r="BB179" i="1"/>
  <c r="BC179" i="1" s="1"/>
  <c r="BB80" i="1"/>
  <c r="BC80" i="1" s="1"/>
  <c r="BB65" i="1"/>
  <c r="BB56" i="1"/>
  <c r="BC56" i="1" s="1"/>
  <c r="BB171" i="1"/>
  <c r="BC171" i="1" s="1"/>
  <c r="BB55" i="1"/>
  <c r="BC55" i="1" s="1"/>
  <c r="BB32" i="1"/>
  <c r="BB177" i="1"/>
  <c r="BC177" i="1" s="1"/>
  <c r="BB133" i="1"/>
  <c r="BC133" i="1" s="1"/>
  <c r="BB50" i="1"/>
  <c r="BC50" i="1" s="1"/>
  <c r="BB77" i="1"/>
  <c r="BC77" i="1" s="1"/>
  <c r="BB169" i="1"/>
  <c r="BC169" i="1" s="1"/>
  <c r="BB28" i="1"/>
  <c r="BB44" i="1"/>
  <c r="BC44" i="1" s="1"/>
  <c r="BB73" i="1"/>
  <c r="BC73" i="1" s="1"/>
  <c r="BB84" i="1"/>
  <c r="BC84" i="1" s="1"/>
  <c r="BB105" i="1"/>
  <c r="BC105" i="1" s="1"/>
  <c r="BB145" i="1"/>
  <c r="BC145" i="1" s="1"/>
  <c r="BB103" i="1"/>
  <c r="BC103" i="1" s="1"/>
  <c r="BB39" i="1"/>
  <c r="BC39" i="1" s="1"/>
  <c r="BB124" i="1"/>
  <c r="BC124" i="1" s="1"/>
  <c r="BB36" i="1"/>
  <c r="BC36" i="1" s="1"/>
  <c r="BB26" i="1"/>
  <c r="BB34" i="1"/>
  <c r="BC34" i="1" s="1"/>
  <c r="BB180" i="1"/>
  <c r="BC180" i="1" s="1"/>
  <c r="BB118" i="1"/>
  <c r="BC118" i="1" s="1"/>
  <c r="BB143" i="1"/>
  <c r="BC143" i="1" s="1"/>
  <c r="BB142" i="1"/>
  <c r="BC142" i="1" s="1"/>
  <c r="BB176" i="1"/>
  <c r="BC176" i="1" s="1"/>
  <c r="BB162" i="1"/>
  <c r="BC162" i="1" s="1"/>
  <c r="BB54" i="1"/>
  <c r="BC54" i="1" s="1"/>
  <c r="BB76" i="1"/>
  <c r="BC76" i="1" s="1"/>
  <c r="BB38" i="1"/>
  <c r="BC38" i="1" s="1"/>
  <c r="BB164" i="1"/>
  <c r="BC164" i="1" s="1"/>
  <c r="BB141" i="1"/>
  <c r="BC141" i="1" s="1"/>
  <c r="BB100" i="1"/>
  <c r="BC100" i="1" s="1"/>
  <c r="BB144" i="1"/>
  <c r="BC144" i="1" s="1"/>
  <c r="BB89" i="1"/>
  <c r="BC89" i="1" s="1"/>
  <c r="BB49" i="1"/>
  <c r="BC49" i="1" s="1"/>
  <c r="BB109" i="1"/>
  <c r="BC109" i="1" s="1"/>
  <c r="BB45" i="1"/>
  <c r="BC45" i="1" s="1"/>
  <c r="BB140" i="1"/>
  <c r="BC140" i="1" s="1"/>
  <c r="BB139" i="1"/>
  <c r="BC139" i="1" s="1"/>
  <c r="BB104" i="1"/>
  <c r="BC104" i="1" s="1"/>
  <c r="BB138" i="1"/>
  <c r="BC138" i="1" s="1"/>
  <c r="BB35" i="1"/>
  <c r="BC35" i="1" s="1"/>
  <c r="BB101" i="1"/>
  <c r="BC101" i="1" s="1"/>
  <c r="BC72" i="1"/>
  <c r="BB37" i="1"/>
  <c r="BC37" i="1" s="1"/>
  <c r="BB61" i="1"/>
  <c r="BC61" i="1" s="1"/>
  <c r="BB53" i="1"/>
  <c r="BC53" i="1" s="1"/>
  <c r="BB78" i="1"/>
  <c r="BC78" i="1" s="1"/>
  <c r="BB46" i="1"/>
  <c r="BC46" i="1" s="1"/>
  <c r="BB27" i="1"/>
  <c r="BB58" i="1"/>
  <c r="BC58" i="1" s="1"/>
  <c r="BB57" i="1"/>
  <c r="BC57" i="1" s="1"/>
  <c r="BB31" i="1"/>
  <c r="BB52" i="1"/>
  <c r="BC52" i="1" s="1"/>
  <c r="BB29" i="1"/>
  <c r="BB64" i="1"/>
  <c r="BB63" i="1"/>
  <c r="BB41" i="1"/>
  <c r="BC41" i="1" s="1"/>
  <c r="BB40" i="1"/>
  <c r="BC40" i="1" s="1"/>
  <c r="BB69" i="1"/>
  <c r="BC69" i="1" s="1"/>
  <c r="BB68" i="1"/>
  <c r="BC68" i="1" s="1"/>
  <c r="BB74" i="1"/>
  <c r="BC74" i="1" s="1"/>
  <c r="BB71" i="1"/>
  <c r="BC71" i="1" s="1"/>
  <c r="BB70" i="1"/>
  <c r="BC70" i="1" s="1"/>
  <c r="BB149" i="1"/>
  <c r="BC149" i="1" s="1"/>
  <c r="BB99" i="1"/>
  <c r="BC99" i="1" s="1"/>
  <c r="BB97" i="1"/>
  <c r="BC97" i="1" s="1"/>
  <c r="BB120" i="1"/>
  <c r="BC120" i="1" s="1"/>
  <c r="BB147" i="1"/>
  <c r="BC147" i="1" s="1"/>
  <c r="BB151" i="1"/>
  <c r="BC151" i="1" s="1"/>
  <c r="BB178" i="1"/>
  <c r="BC178" i="1" s="1"/>
  <c r="BB174" i="1"/>
  <c r="BC174" i="1" s="1"/>
  <c r="BB121" i="1"/>
  <c r="BC121" i="1" s="1"/>
  <c r="BB161" i="1"/>
  <c r="BC161" i="1" s="1"/>
  <c r="BB150" i="1"/>
  <c r="BC150" i="1" s="1"/>
  <c r="BB96" i="1"/>
  <c r="BC96" i="1" s="1"/>
  <c r="BA186" i="1"/>
  <c r="AZ186" i="1"/>
  <c r="AY186" i="1"/>
  <c r="AX186" i="1"/>
  <c r="AW186" i="1"/>
  <c r="AW190" i="1" s="1"/>
  <c r="AW21" i="1" s="1"/>
  <c r="AV186" i="1"/>
  <c r="AV190" i="1" s="1"/>
  <c r="AU186" i="1"/>
  <c r="AU190" i="1" s="1"/>
  <c r="AT186" i="1"/>
  <c r="AT190" i="1" s="1"/>
  <c r="AS186" i="1"/>
  <c r="AR186" i="1"/>
  <c r="AR190" i="1" s="1"/>
  <c r="AQ186" i="1"/>
  <c r="AQ190" i="1" s="1"/>
  <c r="AP186" i="1"/>
  <c r="AP190" i="1" s="1"/>
  <c r="AO186" i="1"/>
  <c r="AO190" i="1" s="1"/>
  <c r="AM186" i="1"/>
  <c r="AM190" i="1" s="1"/>
  <c r="AN186" i="1"/>
  <c r="AN190" i="1" s="1"/>
  <c r="BB186" i="1" l="1"/>
  <c r="BA188" i="1"/>
  <c r="BA190" i="1" s="1"/>
  <c r="BA21" i="1" s="1"/>
  <c r="BA19" i="1" s="1"/>
  <c r="S29" i="4" l="1"/>
  <c r="T29" i="4" s="1"/>
  <c r="W29" i="4" s="1"/>
  <c r="S119" i="1"/>
  <c r="T119" i="1" s="1"/>
  <c r="W119" i="1" s="1"/>
  <c r="BD119" i="1" s="1"/>
  <c r="BE119" i="1" s="1"/>
  <c r="S33" i="1"/>
  <c r="T33" i="1" s="1"/>
  <c r="S94" i="1"/>
  <c r="T94" i="1" s="1"/>
  <c r="W94" i="1" s="1"/>
  <c r="BD94" i="1" s="1"/>
  <c r="BE94" i="1" s="1"/>
  <c r="S100" i="1"/>
  <c r="T100" i="1" s="1"/>
  <c r="W100" i="1" s="1"/>
  <c r="BD100" i="1" s="1"/>
  <c r="BE100" i="1" s="1"/>
  <c r="S118" i="1"/>
  <c r="T118" i="1" s="1"/>
  <c r="W118" i="1" s="1"/>
  <c r="BD118" i="1" s="1"/>
  <c r="BE118" i="1" s="1"/>
  <c r="S61" i="1"/>
  <c r="T61" i="1" s="1"/>
  <c r="W61" i="1" s="1"/>
  <c r="BD61" i="1" s="1"/>
  <c r="BE61" i="1" s="1"/>
  <c r="S160" i="1"/>
  <c r="T160" i="1" s="1"/>
  <c r="W160" i="1" s="1"/>
  <c r="BD160" i="1" s="1"/>
  <c r="BE160" i="1" s="1"/>
  <c r="S60" i="1"/>
  <c r="T60" i="1" s="1"/>
  <c r="W60" i="1" s="1"/>
  <c r="BD60" i="1" s="1"/>
  <c r="BE60" i="1" s="1"/>
  <c r="S159" i="1"/>
  <c r="T159" i="1" s="1"/>
  <c r="W159" i="1" s="1"/>
  <c r="BD159" i="1" s="1"/>
  <c r="BE159" i="1" s="1"/>
  <c r="S158" i="1"/>
  <c r="T158" i="1" s="1"/>
  <c r="W158" i="1" s="1"/>
  <c r="BD158" i="1" s="1"/>
  <c r="BE158" i="1" s="1"/>
  <c r="S117" i="1"/>
  <c r="T117" i="1" s="1"/>
  <c r="W117" i="1" s="1"/>
  <c r="BD117" i="1" s="1"/>
  <c r="BE117" i="1" s="1"/>
  <c r="S93" i="1"/>
  <c r="T93" i="1" s="1"/>
  <c r="W93" i="1" s="1"/>
  <c r="BD93" i="1" s="1"/>
  <c r="BE93" i="1" s="1"/>
  <c r="S116" i="1"/>
  <c r="T116" i="1" s="1"/>
  <c r="W116" i="1" s="1"/>
  <c r="BD116" i="1" s="1"/>
  <c r="BE116" i="1" s="1"/>
  <c r="S92" i="1"/>
  <c r="T92" i="1" s="1"/>
  <c r="W92" i="1" s="1"/>
  <c r="BD92" i="1" s="1"/>
  <c r="BE92" i="1" s="1"/>
  <c r="S172" i="1"/>
  <c r="T172" i="1" s="1"/>
  <c r="W172" i="1" s="1"/>
  <c r="BD172" i="1" s="1"/>
  <c r="BE172" i="1" s="1"/>
  <c r="S79" i="1"/>
  <c r="T79" i="1" s="1"/>
  <c r="W79" i="1" s="1"/>
  <c r="BD79" i="1" s="1"/>
  <c r="BE79" i="1" s="1"/>
  <c r="S115" i="1"/>
  <c r="T115" i="1" s="1"/>
  <c r="W115" i="1" s="1"/>
  <c r="BD115" i="1" s="1"/>
  <c r="BE115" i="1" s="1"/>
  <c r="S114" i="1"/>
  <c r="T114" i="1" s="1"/>
  <c r="W114" i="1" s="1"/>
  <c r="BD114" i="1" s="1"/>
  <c r="BE114" i="1" s="1"/>
  <c r="S113" i="1"/>
  <c r="T113" i="1" s="1"/>
  <c r="W113" i="1" s="1"/>
  <c r="BD113" i="1" s="1"/>
  <c r="BE113" i="1" s="1"/>
  <c r="S58" i="1"/>
  <c r="T58" i="1" s="1"/>
  <c r="W58" i="1" s="1"/>
  <c r="BD58" i="1" s="1"/>
  <c r="BE58" i="1" s="1"/>
  <c r="S65" i="1"/>
  <c r="T65" i="1" s="1"/>
  <c r="S56" i="1"/>
  <c r="T56" i="1" s="1"/>
  <c r="W56" i="1" s="1"/>
  <c r="BD56" i="1" s="1"/>
  <c r="BE56" i="1" s="1"/>
  <c r="S55" i="1"/>
  <c r="T55" i="1" s="1"/>
  <c r="W55" i="1" s="1"/>
  <c r="BD55" i="1" s="1"/>
  <c r="BE55" i="1" s="1"/>
  <c r="S137" i="1"/>
  <c r="T137" i="1" s="1"/>
  <c r="W137" i="1" s="1"/>
  <c r="BD137" i="1" s="1"/>
  <c r="BE137" i="1" s="1"/>
  <c r="S178" i="1"/>
  <c r="T178" i="1" s="1"/>
  <c r="W178" i="1" s="1"/>
  <c r="BD178" i="1" s="1"/>
  <c r="BE178" i="1" s="1"/>
  <c r="S53" i="1"/>
  <c r="T53" i="1" s="1"/>
  <c r="W53" i="1" s="1"/>
  <c r="BD53" i="1" s="1"/>
  <c r="BE53" i="1" s="1"/>
  <c r="S78" i="1"/>
  <c r="T78" i="1" s="1"/>
  <c r="W78" i="1" s="1"/>
  <c r="BD78" i="1" s="1"/>
  <c r="BE78" i="1" s="1"/>
  <c r="S143" i="1"/>
  <c r="T143" i="1" s="1"/>
  <c r="W143" i="1" s="1"/>
  <c r="BD143" i="1" s="1"/>
  <c r="BE143" i="1" s="1"/>
  <c r="S112" i="1"/>
  <c r="T112" i="1" s="1"/>
  <c r="W112" i="1" s="1"/>
  <c r="BD112" i="1" s="1"/>
  <c r="BE112" i="1" s="1"/>
  <c r="S170" i="1"/>
  <c r="T170" i="1" s="1"/>
  <c r="W170" i="1" s="1"/>
  <c r="BD170" i="1" s="1"/>
  <c r="BE170" i="1" s="1"/>
  <c r="S135" i="1"/>
  <c r="T135" i="1" s="1"/>
  <c r="W135" i="1" s="1"/>
  <c r="BD135" i="1" s="1"/>
  <c r="BE135" i="1" s="1"/>
  <c r="S91" i="1"/>
  <c r="T91" i="1" s="1"/>
  <c r="W91" i="1" s="1"/>
  <c r="BD91" i="1" s="1"/>
  <c r="BE91" i="1" s="1"/>
  <c r="S149" i="1"/>
  <c r="T149" i="1" s="1"/>
  <c r="W149" i="1" s="1"/>
  <c r="BD149" i="1" s="1"/>
  <c r="BE149" i="1" s="1"/>
  <c r="S134" i="1"/>
  <c r="T134" i="1" s="1"/>
  <c r="W134" i="1" s="1"/>
  <c r="BD134" i="1" s="1"/>
  <c r="BE134" i="1" s="1"/>
  <c r="S99" i="1"/>
  <c r="T99" i="1" s="1"/>
  <c r="W99" i="1" s="1"/>
  <c r="BD99" i="1" s="1"/>
  <c r="BE99" i="1" s="1"/>
  <c r="S90" i="1"/>
  <c r="T90" i="1" s="1"/>
  <c r="W90" i="1" s="1"/>
  <c r="BD90" i="1" s="1"/>
  <c r="BE90" i="1" s="1"/>
  <c r="S98" i="1"/>
  <c r="T98" i="1" s="1"/>
  <c r="W98" i="1" s="1"/>
  <c r="BD98" i="1" s="1"/>
  <c r="BE98" i="1" s="1"/>
  <c r="S51" i="1"/>
  <c r="T51" i="1" s="1"/>
  <c r="W51" i="1" s="1"/>
  <c r="BD51" i="1" s="1"/>
  <c r="BE51" i="1" s="1"/>
  <c r="S111" i="1"/>
  <c r="T111" i="1" s="1"/>
  <c r="W111" i="1" s="1"/>
  <c r="BD111" i="1" s="1"/>
  <c r="BE111" i="1" s="1"/>
  <c r="S110" i="1"/>
  <c r="T110" i="1" s="1"/>
  <c r="W110" i="1" s="1"/>
  <c r="BD110" i="1" s="1"/>
  <c r="BE110" i="1" s="1"/>
  <c r="S50" i="1"/>
  <c r="T50" i="1" s="1"/>
  <c r="W50" i="1" s="1"/>
  <c r="BD50" i="1" s="1"/>
  <c r="BE50" i="1" s="1"/>
  <c r="S88" i="1"/>
  <c r="T88" i="1" s="1"/>
  <c r="W88" i="1" s="1"/>
  <c r="BD88" i="1" s="1"/>
  <c r="BE88" i="1" s="1"/>
  <c r="S121" i="1"/>
  <c r="T121" i="1" s="1"/>
  <c r="W121" i="1" s="1"/>
  <c r="BD121" i="1" s="1"/>
  <c r="BE121" i="1" s="1"/>
  <c r="S109" i="1"/>
  <c r="T109" i="1" s="1"/>
  <c r="W109" i="1" s="1"/>
  <c r="BD109" i="1" s="1"/>
  <c r="BE109" i="1" s="1"/>
  <c r="S48" i="1"/>
  <c r="T48" i="1" s="1"/>
  <c r="W48" i="1" s="1"/>
  <c r="BD48" i="1" s="1"/>
  <c r="BE48" i="1" s="1"/>
  <c r="S77" i="1"/>
  <c r="T77" i="1" s="1"/>
  <c r="W77" i="1" s="1"/>
  <c r="BD77" i="1" s="1"/>
  <c r="BE77" i="1" s="1"/>
  <c r="S76" i="1"/>
  <c r="T76" i="1" s="1"/>
  <c r="W76" i="1" s="1"/>
  <c r="BD76" i="1" s="1"/>
  <c r="BE76" i="1" s="1"/>
  <c r="S29" i="1"/>
  <c r="T29" i="1" s="1"/>
  <c r="S46" i="1"/>
  <c r="T46" i="1" s="1"/>
  <c r="W46" i="1" s="1"/>
  <c r="BD46" i="1" s="1"/>
  <c r="BE46" i="1" s="1"/>
  <c r="S108" i="1"/>
  <c r="T108" i="1" s="1"/>
  <c r="W108" i="1" s="1"/>
  <c r="BD108" i="1" s="1"/>
  <c r="BE108" i="1" s="1"/>
  <c r="S107" i="1"/>
  <c r="T107" i="1" s="1"/>
  <c r="W107" i="1" s="1"/>
  <c r="BD107" i="1" s="1"/>
  <c r="BE107" i="1" s="1"/>
  <c r="S130" i="1"/>
  <c r="T130" i="1" s="1"/>
  <c r="W130" i="1" s="1"/>
  <c r="BD130" i="1" s="1"/>
  <c r="BE130" i="1" s="1"/>
  <c r="S87" i="1"/>
  <c r="T87" i="1" s="1"/>
  <c r="W87" i="1" s="1"/>
  <c r="BD87" i="1" s="1"/>
  <c r="BE87" i="1" s="1"/>
  <c r="S64" i="1"/>
  <c r="T64" i="1" s="1"/>
  <c r="S157" i="1"/>
  <c r="T157" i="1" s="1"/>
  <c r="W157" i="1" s="1"/>
  <c r="BD157" i="1" s="1"/>
  <c r="BE157" i="1" s="1"/>
  <c r="S86" i="1"/>
  <c r="T86" i="1" s="1"/>
  <c r="W86" i="1" s="1"/>
  <c r="BD86" i="1" s="1"/>
  <c r="BE86" i="1" s="1"/>
  <c r="S63" i="1"/>
  <c r="T63" i="1" s="1"/>
  <c r="S129" i="1"/>
  <c r="T129" i="1" s="1"/>
  <c r="W129" i="1" s="1"/>
  <c r="BD129" i="1" s="1"/>
  <c r="BE129" i="1" s="1"/>
  <c r="S167" i="1"/>
  <c r="T167" i="1" s="1"/>
  <c r="W167" i="1" s="1"/>
  <c r="BD167" i="1" s="1"/>
  <c r="BE167" i="1" s="1"/>
  <c r="S106" i="1"/>
  <c r="T106" i="1" s="1"/>
  <c r="W106" i="1" s="1"/>
  <c r="BD106" i="1" s="1"/>
  <c r="BE106" i="1" s="1"/>
  <c r="S74" i="1"/>
  <c r="T74" i="1" s="1"/>
  <c r="W74" i="1" s="1"/>
  <c r="BD74" i="1" s="1"/>
  <c r="BE74" i="1" s="1"/>
  <c r="S43" i="1"/>
  <c r="T43" i="1" s="1"/>
  <c r="W43" i="1" s="1"/>
  <c r="BD43" i="1" s="1"/>
  <c r="BE43" i="1" s="1"/>
  <c r="S139" i="1"/>
  <c r="T139" i="1" s="1"/>
  <c r="W139" i="1" s="1"/>
  <c r="BD139" i="1" s="1"/>
  <c r="BE139" i="1" s="1"/>
  <c r="S120" i="1"/>
  <c r="T120" i="1" s="1"/>
  <c r="W120" i="1" s="1"/>
  <c r="BD120" i="1" s="1"/>
  <c r="BE120" i="1" s="1"/>
  <c r="S42" i="1"/>
  <c r="T42" i="1" s="1"/>
  <c r="W42" i="1" s="1"/>
  <c r="BD42" i="1" s="1"/>
  <c r="BE42" i="1" s="1"/>
  <c r="S156" i="1"/>
  <c r="T156" i="1" s="1"/>
  <c r="W156" i="1" s="1"/>
  <c r="BD156" i="1" s="1"/>
  <c r="BE156" i="1" s="1"/>
  <c r="S27" i="1"/>
  <c r="T27" i="1" s="1"/>
  <c r="S161" i="1"/>
  <c r="T161" i="1" s="1"/>
  <c r="W161" i="1" s="1"/>
  <c r="BD161" i="1" s="1"/>
  <c r="BE161" i="1" s="1"/>
  <c r="S155" i="1"/>
  <c r="T155" i="1" s="1"/>
  <c r="W155" i="1" s="1"/>
  <c r="BD155" i="1" s="1"/>
  <c r="BE155" i="1" s="1"/>
  <c r="S71" i="1"/>
  <c r="T71" i="1" s="1"/>
  <c r="W71" i="1" s="1"/>
  <c r="BD71" i="1" s="1"/>
  <c r="BE71" i="1" s="1"/>
  <c r="S70" i="1"/>
  <c r="T70" i="1" s="1"/>
  <c r="W70" i="1" s="1"/>
  <c r="BD70" i="1" s="1"/>
  <c r="BE70" i="1" s="1"/>
  <c r="S40" i="1"/>
  <c r="T40" i="1" s="1"/>
  <c r="W40" i="1" s="1"/>
  <c r="BD40" i="1" s="1"/>
  <c r="BE40" i="1" s="1"/>
  <c r="S154" i="1"/>
  <c r="T154" i="1" s="1"/>
  <c r="W154" i="1" s="1"/>
  <c r="BD154" i="1" s="1"/>
  <c r="BE154" i="1" s="1"/>
  <c r="S153" i="1"/>
  <c r="T153" i="1" s="1"/>
  <c r="W153" i="1" s="1"/>
  <c r="BD153" i="1" s="1"/>
  <c r="BE153" i="1" s="1"/>
  <c r="S152" i="1"/>
  <c r="T152" i="1" s="1"/>
  <c r="W152" i="1" s="1"/>
  <c r="BD152" i="1" s="1"/>
  <c r="BE152" i="1" s="1"/>
  <c r="S105" i="1"/>
  <c r="T105" i="1" s="1"/>
  <c r="W105" i="1" s="1"/>
  <c r="BD105" i="1" s="1"/>
  <c r="BE105" i="1" s="1"/>
  <c r="S145" i="1"/>
  <c r="T145" i="1" s="1"/>
  <c r="W145" i="1" s="1"/>
  <c r="BD145" i="1" s="1"/>
  <c r="BE145" i="1" s="1"/>
  <c r="S104" i="1"/>
  <c r="T104" i="1" s="1"/>
  <c r="W104" i="1" s="1"/>
  <c r="BD104" i="1" s="1"/>
  <c r="BE104" i="1" s="1"/>
  <c r="S126" i="1"/>
  <c r="T126" i="1" s="1"/>
  <c r="W126" i="1" s="1"/>
  <c r="BD126" i="1" s="1"/>
  <c r="BE126" i="1" s="1"/>
  <c r="S69" i="1"/>
  <c r="T69" i="1" s="1"/>
  <c r="W69" i="1" s="1"/>
  <c r="BD69" i="1" s="1"/>
  <c r="BE69" i="1" s="1"/>
  <c r="S103" i="1"/>
  <c r="T103" i="1" s="1"/>
  <c r="W103" i="1" s="1"/>
  <c r="BD103" i="1" s="1"/>
  <c r="BE103" i="1" s="1"/>
  <c r="S83" i="1"/>
  <c r="T83" i="1" s="1"/>
  <c r="W83" i="1" s="1"/>
  <c r="BD83" i="1" s="1"/>
  <c r="BE83" i="1" s="1"/>
  <c r="S102" i="1"/>
  <c r="T102" i="1" s="1"/>
  <c r="W102" i="1" s="1"/>
  <c r="BD102" i="1" s="1"/>
  <c r="BE102" i="1" s="1"/>
  <c r="S164" i="1"/>
  <c r="T164" i="1" s="1"/>
  <c r="W164" i="1" s="1"/>
  <c r="BD164" i="1" s="1"/>
  <c r="BE164" i="1" s="1"/>
  <c r="S82" i="1"/>
  <c r="T82" i="1" s="1"/>
  <c r="W82" i="1" s="1"/>
  <c r="BD82" i="1" s="1"/>
  <c r="BE82" i="1" s="1"/>
  <c r="S124" i="1"/>
  <c r="T124" i="1" s="1"/>
  <c r="W124" i="1" s="1"/>
  <c r="BD124" i="1" s="1"/>
  <c r="BE124" i="1" s="1"/>
  <c r="S35" i="1"/>
  <c r="T35" i="1" s="1"/>
  <c r="W35" i="1" s="1"/>
  <c r="BD35" i="1" s="1"/>
  <c r="BE35" i="1" s="1"/>
  <c r="S81" i="1"/>
  <c r="T81" i="1" s="1"/>
  <c r="W81" i="1" s="1"/>
  <c r="BD81" i="1" s="1"/>
  <c r="BE81" i="1" s="1"/>
  <c r="S34" i="1"/>
  <c r="T34" i="1" s="1"/>
  <c r="W34" i="1" s="1"/>
  <c r="BD34" i="1" s="1"/>
  <c r="BE34" i="1" s="1"/>
  <c r="S151" i="1"/>
  <c r="T151" i="1" s="1"/>
  <c r="W151" i="1" s="1"/>
  <c r="BD151" i="1" s="1"/>
  <c r="BE151" i="1" s="1"/>
  <c r="S45" i="1"/>
  <c r="T45" i="1" s="1"/>
  <c r="W45" i="1" s="1"/>
  <c r="BD45" i="1" s="1"/>
  <c r="BE45" i="1" s="1"/>
  <c r="S44" i="1"/>
  <c r="T44" i="1" s="1"/>
  <c r="W44" i="1" s="1"/>
  <c r="BD44" i="1" s="1"/>
  <c r="BE44" i="1" s="1"/>
  <c r="S128" i="1"/>
  <c r="T128" i="1" s="1"/>
  <c r="W128" i="1" s="1"/>
  <c r="BD128" i="1" s="1"/>
  <c r="BE128" i="1" s="1"/>
  <c r="S72" i="1"/>
  <c r="T72" i="1" s="1"/>
  <c r="W72" i="1" s="1"/>
  <c r="BD72" i="1" s="1"/>
  <c r="BE72" i="1" s="1"/>
  <c r="S147" i="1"/>
  <c r="T147" i="1" s="1"/>
  <c r="W147" i="1" s="1"/>
  <c r="BD147" i="1" s="1"/>
  <c r="BE147" i="1" s="1"/>
  <c r="S67" i="1"/>
  <c r="T67" i="1" s="1"/>
  <c r="S180" i="1"/>
  <c r="T180" i="1" s="1"/>
  <c r="W180" i="1" s="1"/>
  <c r="BD180" i="1" s="1"/>
  <c r="BE180" i="1" s="1"/>
  <c r="S175" i="1"/>
  <c r="T175" i="1" s="1"/>
  <c r="W175" i="1" s="1"/>
  <c r="BD175" i="1" s="1"/>
  <c r="BE175" i="1" s="1"/>
  <c r="S66" i="1"/>
  <c r="T66" i="1" s="1"/>
  <c r="S179" i="1"/>
  <c r="T179" i="1" s="1"/>
  <c r="W179" i="1" s="1"/>
  <c r="BD179" i="1" s="1"/>
  <c r="BE179" i="1" s="1"/>
  <c r="S59" i="1"/>
  <c r="T59" i="1" s="1"/>
  <c r="W59" i="1" s="1"/>
  <c r="BD59" i="1" s="1"/>
  <c r="BE59" i="1" s="1"/>
  <c r="S80" i="1"/>
  <c r="T80" i="1" s="1"/>
  <c r="W80" i="1" s="1"/>
  <c r="BD80" i="1" s="1"/>
  <c r="BE80" i="1" s="1"/>
  <c r="S148" i="1"/>
  <c r="T148" i="1" s="1"/>
  <c r="W148" i="1" s="1"/>
  <c r="BD148" i="1" s="1"/>
  <c r="BE148" i="1" s="1"/>
  <c r="S57" i="1"/>
  <c r="T57" i="1" s="1"/>
  <c r="W57" i="1" s="1"/>
  <c r="BD57" i="1" s="1"/>
  <c r="BE57" i="1" s="1"/>
  <c r="S171" i="1"/>
  <c r="T171" i="1" s="1"/>
  <c r="W171" i="1" s="1"/>
  <c r="BD171" i="1" s="1"/>
  <c r="BE171" i="1" s="1"/>
  <c r="S32" i="1"/>
  <c r="T32" i="1" s="1"/>
  <c r="S54" i="1"/>
  <c r="T54" i="1" s="1"/>
  <c r="W54" i="1" s="1"/>
  <c r="BD54" i="1" s="1"/>
  <c r="BE54" i="1" s="1"/>
  <c r="S144" i="1"/>
  <c r="T144" i="1" s="1"/>
  <c r="W144" i="1" s="1"/>
  <c r="BD144" i="1" s="1"/>
  <c r="BE144" i="1" s="1"/>
  <c r="S31" i="1"/>
  <c r="T31" i="1" s="1"/>
  <c r="S136" i="1"/>
  <c r="T136" i="1" s="1"/>
  <c r="W136" i="1" s="1"/>
  <c r="BD136" i="1" s="1"/>
  <c r="BE136" i="1" s="1"/>
  <c r="S177" i="1"/>
  <c r="T177" i="1" s="1"/>
  <c r="W177" i="1" s="1"/>
  <c r="BD177" i="1" s="1"/>
  <c r="BE177" i="1" s="1"/>
  <c r="S30" i="1"/>
  <c r="T30" i="1" s="1"/>
  <c r="S52" i="1"/>
  <c r="T52" i="1" s="1"/>
  <c r="W52" i="1" s="1"/>
  <c r="BD52" i="1" s="1"/>
  <c r="BE52" i="1" s="1"/>
  <c r="S142" i="1"/>
  <c r="T142" i="1" s="1"/>
  <c r="W142" i="1" s="1"/>
  <c r="BD142" i="1" s="1"/>
  <c r="BE142" i="1" s="1"/>
  <c r="S174" i="1"/>
  <c r="T174" i="1" s="1"/>
  <c r="W174" i="1" s="1"/>
  <c r="BD174" i="1" s="1"/>
  <c r="BE174" i="1" s="1"/>
  <c r="S146" i="1"/>
  <c r="T146" i="1" s="1"/>
  <c r="W146" i="1" s="1"/>
  <c r="BD146" i="1" s="1"/>
  <c r="BE146" i="1" s="1"/>
  <c r="S133" i="1"/>
  <c r="T133" i="1" s="1"/>
  <c r="W133" i="1" s="1"/>
  <c r="BD133" i="1" s="1"/>
  <c r="BE133" i="1" s="1"/>
  <c r="S132" i="1"/>
  <c r="T132" i="1" s="1"/>
  <c r="W132" i="1" s="1"/>
  <c r="BD132" i="1" s="1"/>
  <c r="BE132" i="1" s="1"/>
  <c r="S89" i="1"/>
  <c r="T89" i="1" s="1"/>
  <c r="W89" i="1" s="1"/>
  <c r="BD89" i="1" s="1"/>
  <c r="BE89" i="1" s="1"/>
  <c r="S49" i="1"/>
  <c r="T49" i="1" s="1"/>
  <c r="W49" i="1" s="1"/>
  <c r="BD49" i="1" s="1"/>
  <c r="BE49" i="1" s="1"/>
  <c r="S131" i="1"/>
  <c r="T131" i="1" s="1"/>
  <c r="W131" i="1" s="1"/>
  <c r="BD131" i="1" s="1"/>
  <c r="BE131" i="1" s="1"/>
  <c r="S47" i="1"/>
  <c r="T47" i="1" s="1"/>
  <c r="W47" i="1" s="1"/>
  <c r="BD47" i="1" s="1"/>
  <c r="BE47" i="1" s="1"/>
  <c r="S97" i="1"/>
  <c r="T97" i="1" s="1"/>
  <c r="W97" i="1" s="1"/>
  <c r="BD97" i="1" s="1"/>
  <c r="BE97" i="1" s="1"/>
  <c r="S176" i="1"/>
  <c r="T176" i="1" s="1"/>
  <c r="W176" i="1" s="1"/>
  <c r="BD176" i="1" s="1"/>
  <c r="BE176" i="1" s="1"/>
  <c r="S169" i="1"/>
  <c r="T169" i="1" s="1"/>
  <c r="W169" i="1" s="1"/>
  <c r="BD169" i="1" s="1"/>
  <c r="BE169" i="1" s="1"/>
  <c r="S28" i="1"/>
  <c r="T28" i="1" s="1"/>
  <c r="S141" i="1"/>
  <c r="T141" i="1" s="1"/>
  <c r="W141" i="1" s="1"/>
  <c r="BD141" i="1" s="1"/>
  <c r="BE141" i="1" s="1"/>
  <c r="S140" i="1"/>
  <c r="T140" i="1" s="1"/>
  <c r="W140" i="1" s="1"/>
  <c r="BD140" i="1" s="1"/>
  <c r="BE140" i="1" s="1"/>
  <c r="S168" i="1"/>
  <c r="T168" i="1" s="1"/>
  <c r="W168" i="1" s="1"/>
  <c r="BD168" i="1" s="1"/>
  <c r="BE168" i="1" s="1"/>
  <c r="S75" i="1"/>
  <c r="T75" i="1" s="1"/>
  <c r="W75" i="1" s="1"/>
  <c r="BD75" i="1" s="1"/>
  <c r="BE75" i="1" s="1"/>
  <c r="S85" i="1"/>
  <c r="T85" i="1" s="1"/>
  <c r="W85" i="1" s="1"/>
  <c r="BD85" i="1" s="1"/>
  <c r="BE85" i="1" s="1"/>
  <c r="S73" i="1"/>
  <c r="T73" i="1" s="1"/>
  <c r="W73" i="1" s="1"/>
  <c r="BD73" i="1" s="1"/>
  <c r="BE73" i="1" s="1"/>
  <c r="S95" i="1"/>
  <c r="T95" i="1" s="1"/>
  <c r="W95" i="1" s="1"/>
  <c r="BD95" i="1" s="1"/>
  <c r="BE95" i="1" s="1"/>
  <c r="S41" i="1"/>
  <c r="T41" i="1" s="1"/>
  <c r="W41" i="1" s="1"/>
  <c r="BD41" i="1" s="1"/>
  <c r="BE41" i="1" s="1"/>
  <c r="S166" i="1"/>
  <c r="T166" i="1" s="1"/>
  <c r="W166" i="1" s="1"/>
  <c r="BD166" i="1" s="1"/>
  <c r="BE166" i="1" s="1"/>
  <c r="S84" i="1"/>
  <c r="T84" i="1" s="1"/>
  <c r="W84" i="1" s="1"/>
  <c r="BD84" i="1" s="1"/>
  <c r="BE84" i="1" s="1"/>
  <c r="S127" i="1"/>
  <c r="T127" i="1" s="1"/>
  <c r="W127" i="1" s="1"/>
  <c r="BD127" i="1" s="1"/>
  <c r="BE127" i="1" s="1"/>
  <c r="S150" i="1"/>
  <c r="T150" i="1" s="1"/>
  <c r="W150" i="1" s="1"/>
  <c r="BD150" i="1" s="1"/>
  <c r="BE150" i="1" s="1"/>
  <c r="S173" i="1"/>
  <c r="T173" i="1" s="1"/>
  <c r="W173" i="1" s="1"/>
  <c r="BD173" i="1" s="1"/>
  <c r="BE173" i="1" s="1"/>
  <c r="S125" i="1"/>
  <c r="T125" i="1" s="1"/>
  <c r="W125" i="1" s="1"/>
  <c r="BD125" i="1" s="1"/>
  <c r="BE125" i="1" s="1"/>
  <c r="S39" i="1"/>
  <c r="T39" i="1" s="1"/>
  <c r="W39" i="1" s="1"/>
  <c r="BD39" i="1" s="1"/>
  <c r="BE39" i="1" s="1"/>
  <c r="S163" i="1"/>
  <c r="T163" i="1" s="1"/>
  <c r="W163" i="1" s="1"/>
  <c r="BD163" i="1" s="1"/>
  <c r="BE163" i="1" s="1"/>
  <c r="S38" i="1"/>
  <c r="T38" i="1" s="1"/>
  <c r="W38" i="1" s="1"/>
  <c r="BD38" i="1" s="1"/>
  <c r="BE38" i="1" s="1"/>
  <c r="S165" i="1"/>
  <c r="T165" i="1" s="1"/>
  <c r="W165" i="1" s="1"/>
  <c r="BD165" i="1" s="1"/>
  <c r="BE165" i="1" s="1"/>
  <c r="S138" i="1"/>
  <c r="T138" i="1" s="1"/>
  <c r="W138" i="1" s="1"/>
  <c r="BD138" i="1" s="1"/>
  <c r="BE138" i="1" s="1"/>
  <c r="S37" i="1"/>
  <c r="T37" i="1" s="1"/>
  <c r="W37" i="1" s="1"/>
  <c r="BD37" i="1" s="1"/>
  <c r="BE37" i="1" s="1"/>
  <c r="S162" i="1"/>
  <c r="T162" i="1" s="1"/>
  <c r="W162" i="1" s="1"/>
  <c r="BD162" i="1" s="1"/>
  <c r="BE162" i="1" s="1"/>
  <c r="S62" i="1"/>
  <c r="T62" i="1" s="1"/>
  <c r="S68" i="1"/>
  <c r="T68" i="1" s="1"/>
  <c r="W68" i="1" s="1"/>
  <c r="BD68" i="1" s="1"/>
  <c r="BE68" i="1" s="1"/>
  <c r="S101" i="1"/>
  <c r="T101" i="1" s="1"/>
  <c r="W101" i="1" s="1"/>
  <c r="BD101" i="1" s="1"/>
  <c r="BE101" i="1" s="1"/>
  <c r="S96" i="1"/>
  <c r="T96" i="1" s="1"/>
  <c r="W96" i="1" s="1"/>
  <c r="BD96" i="1" s="1"/>
  <c r="BE96" i="1" s="1"/>
  <c r="S123" i="1"/>
  <c r="T123" i="1" s="1"/>
  <c r="W123" i="1" s="1"/>
  <c r="BD123" i="1" s="1"/>
  <c r="BE123" i="1" s="1"/>
  <c r="S36" i="1"/>
  <c r="T36" i="1" s="1"/>
  <c r="W36" i="1" s="1"/>
  <c r="BD36" i="1" s="1"/>
  <c r="BE36" i="1" s="1"/>
  <c r="S26" i="1"/>
  <c r="T26" i="1" s="1"/>
  <c r="S122" i="1"/>
  <c r="T122" i="1" s="1"/>
  <c r="W122" i="1" s="1"/>
  <c r="BD122" i="1" s="1"/>
  <c r="BE122" i="1" s="1"/>
  <c r="U67" i="1" l="1"/>
  <c r="U33" i="1"/>
  <c r="U66" i="1"/>
  <c r="U65" i="1"/>
  <c r="U32" i="1"/>
  <c r="U31" i="1"/>
  <c r="U30" i="1"/>
  <c r="U29" i="1"/>
  <c r="U64" i="1"/>
  <c r="U28" i="1"/>
  <c r="U63" i="1"/>
  <c r="U27" i="1"/>
  <c r="U62" i="1"/>
  <c r="U26" i="1"/>
  <c r="W28" i="1" l="1"/>
  <c r="BD28" i="1" s="1"/>
  <c r="BE28" i="1" s="1"/>
  <c r="BC28" i="1"/>
  <c r="W33" i="1"/>
  <c r="BD33" i="1" s="1"/>
  <c r="BE33" i="1" s="1"/>
  <c r="BC33" i="1"/>
  <c r="W62" i="1"/>
  <c r="BC62" i="1"/>
  <c r="W64" i="1"/>
  <c r="BD64" i="1" s="1"/>
  <c r="BE64" i="1" s="1"/>
  <c r="BC64" i="1"/>
  <c r="W32" i="1"/>
  <c r="BD32" i="1" s="1"/>
  <c r="BE32" i="1" s="1"/>
  <c r="BC32" i="1"/>
  <c r="W67" i="1"/>
  <c r="BD67" i="1" s="1"/>
  <c r="BE67" i="1" s="1"/>
  <c r="BC67" i="1"/>
  <c r="W26" i="1"/>
  <c r="BD26" i="1" s="1"/>
  <c r="BC26" i="1"/>
  <c r="W31" i="1"/>
  <c r="BD31" i="1" s="1"/>
  <c r="BE31" i="1" s="1"/>
  <c r="BC31" i="1"/>
  <c r="W27" i="1"/>
  <c r="BD27" i="1" s="1"/>
  <c r="BE27" i="1" s="1"/>
  <c r="BC27" i="1"/>
  <c r="W29" i="1"/>
  <c r="BD29" i="1" s="1"/>
  <c r="BE29" i="1" s="1"/>
  <c r="BC29" i="1"/>
  <c r="W65" i="1"/>
  <c r="BD65" i="1" s="1"/>
  <c r="BE65" i="1" s="1"/>
  <c r="BC65" i="1"/>
  <c r="W63" i="1"/>
  <c r="BD63" i="1" s="1"/>
  <c r="BE63" i="1" s="1"/>
  <c r="BC63" i="1"/>
  <c r="W30" i="1"/>
  <c r="BD30" i="1" s="1"/>
  <c r="BE30" i="1" s="1"/>
  <c r="BC30" i="1"/>
  <c r="W66" i="1"/>
  <c r="BD66" i="1" s="1"/>
  <c r="BE66" i="1" s="1"/>
  <c r="BC66" i="1"/>
  <c r="AI82" i="1"/>
  <c r="G21" i="5"/>
  <c r="F21" i="5"/>
  <c r="F23" i="5" s="1"/>
  <c r="F33" i="5" s="1"/>
  <c r="G45" i="5"/>
  <c r="G47" i="5" s="1"/>
  <c r="F45" i="5"/>
  <c r="F47" i="5" s="1"/>
  <c r="E45" i="5"/>
  <c r="E47" i="5" s="1"/>
  <c r="D45" i="5"/>
  <c r="D47" i="5" s="1"/>
  <c r="Q60" i="5"/>
  <c r="P60" i="5"/>
  <c r="P24" i="5"/>
  <c r="V24" i="5" s="1"/>
  <c r="Q64" i="5"/>
  <c r="P64" i="5"/>
  <c r="Q62" i="5"/>
  <c r="P62" i="5"/>
  <c r="Q44" i="5"/>
  <c r="P44" i="5"/>
  <c r="E23" i="5"/>
  <c r="E32" i="5" s="1"/>
  <c r="D23" i="5"/>
  <c r="D30" i="5" s="1"/>
  <c r="G23" i="5"/>
  <c r="G34" i="5" s="1"/>
  <c r="V23" i="5"/>
  <c r="T23" i="5"/>
  <c r="R23" i="5"/>
  <c r="V22" i="5"/>
  <c r="T22" i="5"/>
  <c r="R22" i="5"/>
  <c r="V21" i="5"/>
  <c r="T21" i="5"/>
  <c r="R21" i="5"/>
  <c r="V20" i="5"/>
  <c r="T20" i="5"/>
  <c r="R20" i="5"/>
  <c r="V19" i="5"/>
  <c r="T19" i="5"/>
  <c r="R19" i="5"/>
  <c r="ET153" i="1"/>
  <c r="ES153" i="1" s="1"/>
  <c r="ET162" i="1"/>
  <c r="ES162" i="1" s="1"/>
  <c r="ET166" i="1"/>
  <c r="EU166" i="1" s="1"/>
  <c r="ET163" i="1"/>
  <c r="EU163" i="1" s="1"/>
  <c r="AB26" i="4"/>
  <c r="AI180" i="1"/>
  <c r="AI175" i="1"/>
  <c r="AI159" i="1"/>
  <c r="AI158" i="1"/>
  <c r="AI179" i="1"/>
  <c r="AI172" i="1"/>
  <c r="AI171" i="1"/>
  <c r="AI170" i="1"/>
  <c r="AI177" i="1"/>
  <c r="AI174" i="1"/>
  <c r="AI176" i="1"/>
  <c r="AI169" i="1"/>
  <c r="AI157" i="1"/>
  <c r="AI168" i="1"/>
  <c r="AI167" i="1"/>
  <c r="AI156" i="1"/>
  <c r="AI161" i="1"/>
  <c r="AI155" i="1"/>
  <c r="AI166" i="1"/>
  <c r="AI154" i="1"/>
  <c r="AI153" i="1"/>
  <c r="AI173" i="1"/>
  <c r="AI163" i="1"/>
  <c r="AI165" i="1"/>
  <c r="AI164" i="1"/>
  <c r="AI160" i="1"/>
  <c r="AI178" i="1"/>
  <c r="AI152" i="1"/>
  <c r="AI162" i="1"/>
  <c r="AI119" i="1"/>
  <c r="AI94" i="1"/>
  <c r="AI100" i="1"/>
  <c r="AI118" i="1"/>
  <c r="AI151" i="1"/>
  <c r="AI117" i="1"/>
  <c r="AI93" i="1"/>
  <c r="AI116" i="1"/>
  <c r="AI92" i="1"/>
  <c r="AI148" i="1"/>
  <c r="AI113" i="1"/>
  <c r="AI137" i="1"/>
  <c r="AI144" i="1"/>
  <c r="AI143" i="1"/>
  <c r="AI112" i="1"/>
  <c r="AI136" i="1"/>
  <c r="AI135" i="1"/>
  <c r="AI91" i="1"/>
  <c r="AI149" i="1"/>
  <c r="AI142" i="1"/>
  <c r="AI134" i="1"/>
  <c r="AI99" i="1"/>
  <c r="AI98" i="1"/>
  <c r="AI133" i="1"/>
  <c r="AI132" i="1"/>
  <c r="AI89" i="1"/>
  <c r="AI88" i="1"/>
  <c r="AI121" i="1"/>
  <c r="AI109" i="1"/>
  <c r="AI131" i="1"/>
  <c r="AI97" i="1"/>
  <c r="AI87" i="1"/>
  <c r="AI141" i="1"/>
  <c r="AI140" i="1"/>
  <c r="AI129" i="1"/>
  <c r="AI85" i="1"/>
  <c r="AI106" i="1"/>
  <c r="AI139" i="1"/>
  <c r="AI120" i="1"/>
  <c r="AI95" i="1"/>
  <c r="AI147" i="1"/>
  <c r="AI84" i="1"/>
  <c r="AI105" i="1"/>
  <c r="AI145" i="1"/>
  <c r="AI104" i="1"/>
  <c r="AI127" i="1"/>
  <c r="AI126" i="1"/>
  <c r="AI103" i="1"/>
  <c r="AI150" i="1"/>
  <c r="AI125" i="1"/>
  <c r="AI83" i="1"/>
  <c r="AI138" i="1"/>
  <c r="AI102" i="1"/>
  <c r="AI124" i="1"/>
  <c r="AI101" i="1"/>
  <c r="AI96" i="1"/>
  <c r="AI123" i="1"/>
  <c r="AI122" i="1"/>
  <c r="AI81" i="1"/>
  <c r="BD62" i="1" l="1"/>
  <c r="BE62" i="1" s="1"/>
  <c r="BC186" i="1"/>
  <c r="BE26" i="1"/>
  <c r="D37" i="5"/>
  <c r="D38" i="5"/>
  <c r="D40" i="5"/>
  <c r="D39" i="5"/>
  <c r="T24" i="5"/>
  <c r="E31" i="5"/>
  <c r="E33" i="5"/>
  <c r="V25" i="5"/>
  <c r="V26" i="5" s="1"/>
  <c r="E29" i="5"/>
  <c r="R25" i="5"/>
  <c r="R26" i="5" s="1"/>
  <c r="E34" i="5"/>
  <c r="D32" i="5"/>
  <c r="E30" i="5"/>
  <c r="T25" i="5"/>
  <c r="T26" i="5" s="1"/>
  <c r="D29" i="5"/>
  <c r="D31" i="5"/>
  <c r="D33" i="5"/>
  <c r="D34" i="5"/>
  <c r="F34" i="5"/>
  <c r="F29" i="5"/>
  <c r="F30" i="5"/>
  <c r="F31" i="5"/>
  <c r="F32" i="5"/>
  <c r="G29" i="5"/>
  <c r="G30" i="5"/>
  <c r="G31" i="5"/>
  <c r="G32" i="5"/>
  <c r="G33" i="5"/>
  <c r="BD186" i="1" l="1"/>
  <c r="G38" i="5"/>
  <c r="H38" i="5" s="1"/>
  <c r="E38" i="5"/>
  <c r="F38" i="5" s="1"/>
  <c r="E37" i="5"/>
  <c r="F37" i="5" s="1"/>
  <c r="G37" i="5"/>
  <c r="H37" i="5" s="1"/>
  <c r="E40" i="5"/>
  <c r="F40" i="5" s="1"/>
  <c r="G40" i="5"/>
  <c r="H40" i="5" s="1"/>
  <c r="G39" i="5"/>
  <c r="H39" i="5" s="1"/>
  <c r="E39" i="5"/>
  <c r="F39" i="5" s="1"/>
  <c r="BF23" i="1" l="1"/>
</calcChain>
</file>

<file path=xl/sharedStrings.xml><?xml version="1.0" encoding="utf-8"?>
<sst xmlns="http://schemas.openxmlformats.org/spreadsheetml/2006/main" count="7281" uniqueCount="1738">
  <si>
    <t>id</t>
  </si>
  <si>
    <t>last_name</t>
  </si>
  <si>
    <t>first_name</t>
  </si>
  <si>
    <t>credits_registered</t>
  </si>
  <si>
    <t>overall_lgpa_cr_earned</t>
  </si>
  <si>
    <t>ethnicity_code</t>
  </si>
  <si>
    <t>resident_code</t>
  </si>
  <si>
    <t>campus</t>
  </si>
  <si>
    <t>admit_term</t>
  </si>
  <si>
    <t>A00307325</t>
  </si>
  <si>
    <t>Allen</t>
  </si>
  <si>
    <t>Michelle</t>
  </si>
  <si>
    <t>allmic21@evergreen.edu</t>
  </si>
  <si>
    <t/>
  </si>
  <si>
    <t>R</t>
  </si>
  <si>
    <t>AF</t>
  </si>
  <si>
    <t>OLY</t>
  </si>
  <si>
    <t>A00310619</t>
  </si>
  <si>
    <t>Alvarado</t>
  </si>
  <si>
    <t>Jason</t>
  </si>
  <si>
    <t>alvjas02@evergreen.edu</t>
  </si>
  <si>
    <t>S</t>
  </si>
  <si>
    <t>A00343985</t>
  </si>
  <si>
    <t>Alves</t>
  </si>
  <si>
    <t>alvjas30@evergreen.edu</t>
  </si>
  <si>
    <t>W</t>
  </si>
  <si>
    <t>A00056203</t>
  </si>
  <si>
    <t>Arens</t>
  </si>
  <si>
    <t>Diana</t>
  </si>
  <si>
    <t>aredia13@evergreen.edu</t>
  </si>
  <si>
    <t>AI</t>
  </si>
  <si>
    <t>A00354257</t>
  </si>
  <si>
    <t>Bahr</t>
  </si>
  <si>
    <t>Logan</t>
  </si>
  <si>
    <t>bahlog11@evergreen.edu</t>
  </si>
  <si>
    <t>A00169503</t>
  </si>
  <si>
    <t>Banker-Tate</t>
  </si>
  <si>
    <t>Maya</t>
  </si>
  <si>
    <t>banmay04@evergreen.edu</t>
  </si>
  <si>
    <t>A00126276</t>
  </si>
  <si>
    <t>Bauman</t>
  </si>
  <si>
    <t>Kandi</t>
  </si>
  <si>
    <t>baukan19@evergreen.edu</t>
  </si>
  <si>
    <t>A00352550</t>
  </si>
  <si>
    <t>Behrends Cerniwey</t>
  </si>
  <si>
    <t>Heidi</t>
  </si>
  <si>
    <t>behhei29@evergreen.edu</t>
  </si>
  <si>
    <t>A00330673</t>
  </si>
  <si>
    <t>Berman</t>
  </si>
  <si>
    <t>berjas27@evergreen.edu</t>
  </si>
  <si>
    <t>A00232695</t>
  </si>
  <si>
    <t>Black</t>
  </si>
  <si>
    <t>Linda</t>
  </si>
  <si>
    <t>blalin20@evergreen.edu</t>
  </si>
  <si>
    <t>A00295994</t>
  </si>
  <si>
    <t>Bond</t>
  </si>
  <si>
    <t>Nicole</t>
  </si>
  <si>
    <t>bonnic04@evergreen.edu</t>
  </si>
  <si>
    <t>TMP</t>
  </si>
  <si>
    <t>A00112574</t>
  </si>
  <si>
    <t>Bowe</t>
  </si>
  <si>
    <t>Susan</t>
  </si>
  <si>
    <t>bowsus23@evergreen.edu</t>
  </si>
  <si>
    <t>A00152120</t>
  </si>
  <si>
    <t>Brave</t>
  </si>
  <si>
    <t>Anthony</t>
  </si>
  <si>
    <t>braant21@evergreen.edu</t>
  </si>
  <si>
    <t>A00138522</t>
  </si>
  <si>
    <t>Brockett</t>
  </si>
  <si>
    <t>Nathan</t>
  </si>
  <si>
    <t>bronat03@evergreen.edu</t>
  </si>
  <si>
    <t>A00212213</t>
  </si>
  <si>
    <t>Brown</t>
  </si>
  <si>
    <t>June</t>
  </si>
  <si>
    <t>brojun31@evergreen.edu</t>
  </si>
  <si>
    <t>A00138118</t>
  </si>
  <si>
    <t>Bruner</t>
  </si>
  <si>
    <t>Roxanne</t>
  </si>
  <si>
    <t>brurox16@evergreen.edu</t>
  </si>
  <si>
    <t>A00296064</t>
  </si>
  <si>
    <t>Burgess</t>
  </si>
  <si>
    <t>Thomas</t>
  </si>
  <si>
    <t>burtho12@evergreen.edu</t>
  </si>
  <si>
    <t>A00018609</t>
  </si>
  <si>
    <t>Bustamante</t>
  </si>
  <si>
    <t>Jerry</t>
  </si>
  <si>
    <t>zaraoly@gmail.com</t>
  </si>
  <si>
    <t>A00344997</t>
  </si>
  <si>
    <t>Callif</t>
  </si>
  <si>
    <t>Sarah</t>
  </si>
  <si>
    <t>calsar14@evergreen.edu</t>
  </si>
  <si>
    <t>N</t>
  </si>
  <si>
    <t>A00330647</t>
  </si>
  <si>
    <t>Candib</t>
  </si>
  <si>
    <t>Addie</t>
  </si>
  <si>
    <t>canadd28@evergreen.edu</t>
  </si>
  <si>
    <t>A00171691</t>
  </si>
  <si>
    <t>Carpenter</t>
  </si>
  <si>
    <t>Denise</t>
  </si>
  <si>
    <t>carden09@evergreen.edu</t>
  </si>
  <si>
    <t>A00295424</t>
  </si>
  <si>
    <t>Michael</t>
  </si>
  <si>
    <t>carmic28@evergreen.edu</t>
  </si>
  <si>
    <t>A00227432</t>
  </si>
  <si>
    <t>Carroll</t>
  </si>
  <si>
    <t>Marcus</t>
  </si>
  <si>
    <t>carmar30@evergreen.edu</t>
  </si>
  <si>
    <t>A00233737</t>
  </si>
  <si>
    <t>Carter</t>
  </si>
  <si>
    <t>Krosbie</t>
  </si>
  <si>
    <t>arnkro12@evergreen.edu</t>
  </si>
  <si>
    <t>A00354277</t>
  </si>
  <si>
    <t>Chalem</t>
  </si>
  <si>
    <t>Kroydan</t>
  </si>
  <si>
    <t>chakro18@evergreen.edu</t>
  </si>
  <si>
    <t>A00304207</t>
  </si>
  <si>
    <t>Chambers</t>
  </si>
  <si>
    <t>Cheryl</t>
  </si>
  <si>
    <t>chache15@evergreen.edu</t>
  </si>
  <si>
    <t>A00330708</t>
  </si>
  <si>
    <t>Chang</t>
  </si>
  <si>
    <t>Joel Robert</t>
  </si>
  <si>
    <t>joelrchang@gmail.com</t>
  </si>
  <si>
    <t>A</t>
  </si>
  <si>
    <t>A00279245</t>
  </si>
  <si>
    <t>Christensen</t>
  </si>
  <si>
    <t>Shannon</t>
  </si>
  <si>
    <t>christiansen188@gmail.com</t>
  </si>
  <si>
    <t>A00364161</t>
  </si>
  <si>
    <t>Claiborne</t>
  </si>
  <si>
    <t>Marissa</t>
  </si>
  <si>
    <t>clamar06@evergreen.edu</t>
  </si>
  <si>
    <t>A00275832</t>
  </si>
  <si>
    <t>Clark</t>
  </si>
  <si>
    <t>Brittany</t>
  </si>
  <si>
    <t>clabri02@evergreen.edu</t>
  </si>
  <si>
    <t>A00329466</t>
  </si>
  <si>
    <t>Craft</t>
  </si>
  <si>
    <t>Bailey</t>
  </si>
  <si>
    <t>crabai28@evergreen.edu</t>
  </si>
  <si>
    <t>A00353037</t>
  </si>
  <si>
    <t>Craig</t>
  </si>
  <si>
    <t>James</t>
  </si>
  <si>
    <t>crajam31@evergreen.edu</t>
  </si>
  <si>
    <t>A00353271</t>
  </si>
  <si>
    <t>Cummings</t>
  </si>
  <si>
    <t>Renata</t>
  </si>
  <si>
    <t>cumren27@evergreen.edu</t>
  </si>
  <si>
    <t>A00239604</t>
  </si>
  <si>
    <t>Daniel</t>
  </si>
  <si>
    <t>Jamie</t>
  </si>
  <si>
    <t>danielj@evergreen.edu</t>
  </si>
  <si>
    <t>A00312161</t>
  </si>
  <si>
    <t>DeShazo</t>
  </si>
  <si>
    <t>Amanda</t>
  </si>
  <si>
    <t>desama27@evergreen.edu</t>
  </si>
  <si>
    <t>A00170845</t>
  </si>
  <si>
    <t>DeStasio</t>
  </si>
  <si>
    <t>dessar12@evergreen.edu</t>
  </si>
  <si>
    <t>A00351424</t>
  </si>
  <si>
    <t>Doron</t>
  </si>
  <si>
    <t>Lori</t>
  </si>
  <si>
    <t>dorlor04@evergreen.edu</t>
  </si>
  <si>
    <t>A00352837</t>
  </si>
  <si>
    <t>Duncan</t>
  </si>
  <si>
    <t>Megan</t>
  </si>
  <si>
    <t>dunmeg19@evergreen.edu</t>
  </si>
  <si>
    <t>A00308532</t>
  </si>
  <si>
    <t>Dunn</t>
  </si>
  <si>
    <t>Randy</t>
  </si>
  <si>
    <t>dunran14@evergreen.edu</t>
  </si>
  <si>
    <t>A00138190</t>
  </si>
  <si>
    <t>Eliasson</t>
  </si>
  <si>
    <t>meliasson@live.com</t>
  </si>
  <si>
    <t>A00098035</t>
  </si>
  <si>
    <t>Evans</t>
  </si>
  <si>
    <t>Ashley</t>
  </si>
  <si>
    <t>evaash13@evergreen.edu</t>
  </si>
  <si>
    <t>A00070273</t>
  </si>
  <si>
    <t>Eychaner</t>
  </si>
  <si>
    <t>Dawn</t>
  </si>
  <si>
    <t>eycdaw07@evergreen.edu</t>
  </si>
  <si>
    <t>A00177242</t>
  </si>
  <si>
    <t>Faasse</t>
  </si>
  <si>
    <t>Lou</t>
  </si>
  <si>
    <t>faalou29@evergreen.edu</t>
  </si>
  <si>
    <t>A00270371</t>
  </si>
  <si>
    <t>Finkbonner</t>
  </si>
  <si>
    <t>Nikki</t>
  </si>
  <si>
    <t>finnik30@evergreen.edu</t>
  </si>
  <si>
    <t>A00352840</t>
  </si>
  <si>
    <t>Fisher</t>
  </si>
  <si>
    <t>fisash02@evergreen.edu</t>
  </si>
  <si>
    <t>A00357777</t>
  </si>
  <si>
    <t>Florez</t>
  </si>
  <si>
    <t>Crystal</t>
  </si>
  <si>
    <t>flocry13@evergreen.edu</t>
  </si>
  <si>
    <t>A00139568</t>
  </si>
  <si>
    <t>Frank</t>
  </si>
  <si>
    <t>Peggen</t>
  </si>
  <si>
    <t>frapeg17@evergreen.edu</t>
  </si>
  <si>
    <t>A00330814</t>
  </si>
  <si>
    <t>Dan</t>
  </si>
  <si>
    <t>fradan02@evergreen.edu</t>
  </si>
  <si>
    <t>A00122298</t>
  </si>
  <si>
    <t>Franks</t>
  </si>
  <si>
    <t>Hannah</t>
  </si>
  <si>
    <t>frahan13@evergreen.edu</t>
  </si>
  <si>
    <t>A00198341</t>
  </si>
  <si>
    <t>Frisina</t>
  </si>
  <si>
    <t>Brian</t>
  </si>
  <si>
    <t>fribri06@evergreen.edu</t>
  </si>
  <si>
    <t>A00081484</t>
  </si>
  <si>
    <t>Fuller</t>
  </si>
  <si>
    <t>Rebecca</t>
  </si>
  <si>
    <t>fulreb20@evergreen.edu</t>
  </si>
  <si>
    <t>A00080188</t>
  </si>
  <si>
    <t>Gallo</t>
  </si>
  <si>
    <t>Angela</t>
  </si>
  <si>
    <t>galloa@evergreen.edu</t>
  </si>
  <si>
    <t>A00129490</t>
  </si>
  <si>
    <t>Gavronski</t>
  </si>
  <si>
    <t>Kashmiri</t>
  </si>
  <si>
    <t>gavkas30@evergreen.edu</t>
  </si>
  <si>
    <t>A00352552</t>
  </si>
  <si>
    <t>Gettings</t>
  </si>
  <si>
    <t>Dalarie</t>
  </si>
  <si>
    <t>getdal09@evergreen.edu</t>
  </si>
  <si>
    <t>A00079554</t>
  </si>
  <si>
    <t>Gilkey</t>
  </si>
  <si>
    <t>Mileen</t>
  </si>
  <si>
    <t>gilmil02@evergreen.edu</t>
  </si>
  <si>
    <t>A00134757</t>
  </si>
  <si>
    <t>Gillies-Alvarez</t>
  </si>
  <si>
    <t>Jennifer</t>
  </si>
  <si>
    <t>giljen23@evergreen.edu</t>
  </si>
  <si>
    <t>A00306792</t>
  </si>
  <si>
    <t>Gomez-Beloz</t>
  </si>
  <si>
    <t>Selina</t>
  </si>
  <si>
    <t>gomsel21@evergreen.edu</t>
  </si>
  <si>
    <t>A08005289</t>
  </si>
  <si>
    <t>Gorbaty</t>
  </si>
  <si>
    <t>Simon</t>
  </si>
  <si>
    <t>gorsim15@evergreen.edu</t>
  </si>
  <si>
    <t>A00061932</t>
  </si>
  <si>
    <t>Grant</t>
  </si>
  <si>
    <t>Joey</t>
  </si>
  <si>
    <t>grantj@evergreen.edu</t>
  </si>
  <si>
    <t>A00264025</t>
  </si>
  <si>
    <t>Greene</t>
  </si>
  <si>
    <t>Tonya</t>
  </si>
  <si>
    <t>greton24@evergreen.edu</t>
  </si>
  <si>
    <t>A00355044</t>
  </si>
  <si>
    <t>Greninger</t>
  </si>
  <si>
    <t>Alonah</t>
  </si>
  <si>
    <t>grealo08@evergreen.edu</t>
  </si>
  <si>
    <t>A00237273</t>
  </si>
  <si>
    <t>William</t>
  </si>
  <si>
    <t>hanwil18@evergreen.edu</t>
  </si>
  <si>
    <t>A00114281</t>
  </si>
  <si>
    <t>Hansen</t>
  </si>
  <si>
    <t>Donnelle</t>
  </si>
  <si>
    <t>handon24@evergreen.edu</t>
  </si>
  <si>
    <t>A00094488</t>
  </si>
  <si>
    <t>Hanson</t>
  </si>
  <si>
    <t>Bary</t>
  </si>
  <si>
    <t>hanbar18@evergreen.edu</t>
  </si>
  <si>
    <t>A00253636</t>
  </si>
  <si>
    <t>Harper</t>
  </si>
  <si>
    <t>Mary</t>
  </si>
  <si>
    <t>harmar01@evergreen.edu</t>
  </si>
  <si>
    <t>A00258606</t>
  </si>
  <si>
    <t>Harris</t>
  </si>
  <si>
    <t>Lord</t>
  </si>
  <si>
    <t>harlor08@evergreen.edu</t>
  </si>
  <si>
    <t>A00246066</t>
  </si>
  <si>
    <t>Hayashi-Saguil</t>
  </si>
  <si>
    <t>Yokiko</t>
  </si>
  <si>
    <t>hayashiy@evergreen.edu</t>
  </si>
  <si>
    <t>A00330025</t>
  </si>
  <si>
    <t>Heacox</t>
  </si>
  <si>
    <t>heamic11@evergreen.edu</t>
  </si>
  <si>
    <t>A00269503</t>
  </si>
  <si>
    <t>Hearn</t>
  </si>
  <si>
    <t>Timothy</t>
  </si>
  <si>
    <t>tghguitar@gmail.com</t>
  </si>
  <si>
    <t>A00069167</t>
  </si>
  <si>
    <t>Hoffman</t>
  </si>
  <si>
    <t>Katherine</t>
  </si>
  <si>
    <t>kathyhoffman80@hotmail.com</t>
  </si>
  <si>
    <t>A00328343</t>
  </si>
  <si>
    <t>Hughes</t>
  </si>
  <si>
    <t>Nikkole</t>
  </si>
  <si>
    <t>hugnik10@evergreen.edu</t>
  </si>
  <si>
    <t>A00349319</t>
  </si>
  <si>
    <t>Huston</t>
  </si>
  <si>
    <t>Tania</t>
  </si>
  <si>
    <t>hustan03@evergreen.edu</t>
  </si>
  <si>
    <t>A00136031</t>
  </si>
  <si>
    <t>Inman</t>
  </si>
  <si>
    <t>inmjen19@evergreen.edu</t>
  </si>
  <si>
    <t>A00362953</t>
  </si>
  <si>
    <t>Irvin</t>
  </si>
  <si>
    <t>Joseph</t>
  </si>
  <si>
    <t>irvjos04@evergreen.edu</t>
  </si>
  <si>
    <t>A08001139</t>
  </si>
  <si>
    <t>Israel</t>
  </si>
  <si>
    <t>Song</t>
  </si>
  <si>
    <t>isrson04@evergreen.edu</t>
  </si>
  <si>
    <t>A00102761</t>
  </si>
  <si>
    <t>Jensen</t>
  </si>
  <si>
    <t>Leialani</t>
  </si>
  <si>
    <t>jenlei15@evergreen.edu</t>
  </si>
  <si>
    <t>A00063767</t>
  </si>
  <si>
    <t>Johnson</t>
  </si>
  <si>
    <t>Ronald</t>
  </si>
  <si>
    <t>johron04@evergreen.edu</t>
  </si>
  <si>
    <t>A00312187</t>
  </si>
  <si>
    <t>Jeanette</t>
  </si>
  <si>
    <t>johjea10@evergreen.edu</t>
  </si>
  <si>
    <t>A00258170</t>
  </si>
  <si>
    <t>Jones</t>
  </si>
  <si>
    <t>Aaron</t>
  </si>
  <si>
    <t>jonaar25@evergreen.edu</t>
  </si>
  <si>
    <t>A00307070</t>
  </si>
  <si>
    <t>Jordan-Brenner</t>
  </si>
  <si>
    <t>Kathy</t>
  </si>
  <si>
    <t>jorkat24@evergreen.edu</t>
  </si>
  <si>
    <t>A00331030</t>
  </si>
  <si>
    <t>Keegan</t>
  </si>
  <si>
    <t>Kellee</t>
  </si>
  <si>
    <t>kelleekeegan@gmail.com</t>
  </si>
  <si>
    <t>A00353054</t>
  </si>
  <si>
    <t>Kerrigan</t>
  </si>
  <si>
    <t>Julie</t>
  </si>
  <si>
    <t>kerjul20@evergreen.edu</t>
  </si>
  <si>
    <t>A00112312</t>
  </si>
  <si>
    <t>Ketcherside</t>
  </si>
  <si>
    <t>Nichole</t>
  </si>
  <si>
    <t>ketnic20@evergreen.edu</t>
  </si>
  <si>
    <t>A00330943</t>
  </si>
  <si>
    <t>Kimmel</t>
  </si>
  <si>
    <t>Kacey</t>
  </si>
  <si>
    <t>kimkac17@evergreen.edu</t>
  </si>
  <si>
    <t>A00330952</t>
  </si>
  <si>
    <t>Koller</t>
  </si>
  <si>
    <t>Austin</t>
  </si>
  <si>
    <t>kolaus14@evergreen.edu</t>
  </si>
  <si>
    <t>A00353957</t>
  </si>
  <si>
    <t>Kopplin</t>
  </si>
  <si>
    <t>Misty</t>
  </si>
  <si>
    <t>kopmis23@evergreen.edu</t>
  </si>
  <si>
    <t>A00115611</t>
  </si>
  <si>
    <t>Lamont</t>
  </si>
  <si>
    <t>Malika</t>
  </si>
  <si>
    <t>lammal02@evergreen.edu</t>
  </si>
  <si>
    <t>A00294386</t>
  </si>
  <si>
    <t>Larsen</t>
  </si>
  <si>
    <t>Gregory</t>
  </si>
  <si>
    <t>largre24@evergreen.edu</t>
  </si>
  <si>
    <t>A00332147</t>
  </si>
  <si>
    <t>Paul</t>
  </si>
  <si>
    <t>larpau29@evergreen.edu</t>
  </si>
  <si>
    <t>A00305876</t>
  </si>
  <si>
    <t>Larson</t>
  </si>
  <si>
    <t>Tara</t>
  </si>
  <si>
    <t>lartar14@evergreen.edu</t>
  </si>
  <si>
    <t>A00056305</t>
  </si>
  <si>
    <t>Lebens</t>
  </si>
  <si>
    <t>Matthew</t>
  </si>
  <si>
    <t>lebensm@evergreen.edu</t>
  </si>
  <si>
    <t>A00329788</t>
  </si>
  <si>
    <t>Leighton</t>
  </si>
  <si>
    <t>Justin</t>
  </si>
  <si>
    <t>leijus17@evergreen.edu</t>
  </si>
  <si>
    <t>A00316726</t>
  </si>
  <si>
    <t>Lewis</t>
  </si>
  <si>
    <t>lewreb31@evergreen.edu</t>
  </si>
  <si>
    <t>A00261572</t>
  </si>
  <si>
    <t>Lovelady</t>
  </si>
  <si>
    <t>Jessica</t>
  </si>
  <si>
    <t>lovjes26@evergreen.edu</t>
  </si>
  <si>
    <t>A00284763</t>
  </si>
  <si>
    <t>Loveless</t>
  </si>
  <si>
    <t>Cecelia</t>
  </si>
  <si>
    <t>lovcec28@evergreen.edu</t>
  </si>
  <si>
    <t>A00352930</t>
  </si>
  <si>
    <t>Machado</t>
  </si>
  <si>
    <t>Jennica</t>
  </si>
  <si>
    <t>macjen29@evergreen.edu</t>
  </si>
  <si>
    <t>A08005353</t>
  </si>
  <si>
    <t>Machulsky</t>
  </si>
  <si>
    <t>Mara</t>
  </si>
  <si>
    <t>macmar24@evergreen.edu</t>
  </si>
  <si>
    <t>A00294237</t>
  </si>
  <si>
    <t>Madrone</t>
  </si>
  <si>
    <t>Danielle</t>
  </si>
  <si>
    <t>maddan11@evergreen.edu</t>
  </si>
  <si>
    <t>A08002457</t>
  </si>
  <si>
    <t>Maluchnik</t>
  </si>
  <si>
    <t>Allison</t>
  </si>
  <si>
    <t>allisonmaluchnik@gmail.com</t>
  </si>
  <si>
    <t>A00135708</t>
  </si>
  <si>
    <t>Mena</t>
  </si>
  <si>
    <t>Penelope</t>
  </si>
  <si>
    <t>menpen14@evergreen.edu</t>
  </si>
  <si>
    <t>A00108209</t>
  </si>
  <si>
    <t>Miller</t>
  </si>
  <si>
    <t>Cory</t>
  </si>
  <si>
    <t>milcor18@evergreen.edu</t>
  </si>
  <si>
    <t>A00145520</t>
  </si>
  <si>
    <t>Minor</t>
  </si>
  <si>
    <t>Anna</t>
  </si>
  <si>
    <t>minann17@evergreen.edu</t>
  </si>
  <si>
    <t>A00352934</t>
  </si>
  <si>
    <t>Lucas</t>
  </si>
  <si>
    <t>minluc01@evergreen.edu</t>
  </si>
  <si>
    <t>A00270669</t>
  </si>
  <si>
    <t>Mohamed</t>
  </si>
  <si>
    <t>Hadija</t>
  </si>
  <si>
    <t>mohhad01@evergreen.edu</t>
  </si>
  <si>
    <t>A08009045</t>
  </si>
  <si>
    <t>Mohamud</t>
  </si>
  <si>
    <t>mohmoh01@evergreen.edu</t>
  </si>
  <si>
    <t>A00053491</t>
  </si>
  <si>
    <t>Morris</t>
  </si>
  <si>
    <t>Wendy</t>
  </si>
  <si>
    <t>morrisw@evergreen.edu</t>
  </si>
  <si>
    <t>A00103447</t>
  </si>
  <si>
    <t>Mosesly</t>
  </si>
  <si>
    <t>Korbett</t>
  </si>
  <si>
    <t>moskor21@evergreen.edu</t>
  </si>
  <si>
    <t>A00305862</t>
  </si>
  <si>
    <t>Muendel</t>
  </si>
  <si>
    <t>Shauna</t>
  </si>
  <si>
    <t>muesha13@evergreen.edu</t>
  </si>
  <si>
    <t>A00268483</t>
  </si>
  <si>
    <t>Nanto</t>
  </si>
  <si>
    <t>nanmik17@evergreen.edu</t>
  </si>
  <si>
    <t>A00255203</t>
  </si>
  <si>
    <t>Newton</t>
  </si>
  <si>
    <t>Tyrone</t>
  </si>
  <si>
    <t>newtont@evergreen.edu</t>
  </si>
  <si>
    <t>A00212524</t>
  </si>
  <si>
    <t>O'Neill</t>
  </si>
  <si>
    <t>mloneill418@gmail.com</t>
  </si>
  <si>
    <t>A00103506</t>
  </si>
  <si>
    <t>Orbeck</t>
  </si>
  <si>
    <t>orbreb23@evergreen.edu</t>
  </si>
  <si>
    <t>A00098446</t>
  </si>
  <si>
    <t>Osterberg</t>
  </si>
  <si>
    <t>Jaycie</t>
  </si>
  <si>
    <t>osterbej@evergreen.edu</t>
  </si>
  <si>
    <t>A00232122</t>
  </si>
  <si>
    <t>Panush</t>
  </si>
  <si>
    <t>Lisbeth</t>
  </si>
  <si>
    <t>panlis13@evergreen.edu</t>
  </si>
  <si>
    <t>A00279062</t>
  </si>
  <si>
    <t>Parsons</t>
  </si>
  <si>
    <t>Teresa</t>
  </si>
  <si>
    <t>parter29@evergreen.edu</t>
  </si>
  <si>
    <t>A00278960</t>
  </si>
  <si>
    <t>Payne</t>
  </si>
  <si>
    <t>Jeremy</t>
  </si>
  <si>
    <t>payjer06@evergreen.edu</t>
  </si>
  <si>
    <t>A00267707</t>
  </si>
  <si>
    <t>Perrier</t>
  </si>
  <si>
    <t>Kayla</t>
  </si>
  <si>
    <t>perkay14@evergreen.edu</t>
  </si>
  <si>
    <t>A00303880</t>
  </si>
  <si>
    <t>Persky</t>
  </si>
  <si>
    <t>Emily</t>
  </si>
  <si>
    <t>emily.anne.p@gmail.com</t>
  </si>
  <si>
    <t>A00353057</t>
  </si>
  <si>
    <t>Persons</t>
  </si>
  <si>
    <t>Charlotte</t>
  </si>
  <si>
    <t>percha24@evergreen.edu</t>
  </si>
  <si>
    <t>A00247798</t>
  </si>
  <si>
    <t>Peters</t>
  </si>
  <si>
    <t>Kristopher</t>
  </si>
  <si>
    <t>petkri21@evergreen.edu</t>
  </si>
  <si>
    <t>A00330689</t>
  </si>
  <si>
    <t>Peterson</t>
  </si>
  <si>
    <t>Carl</t>
  </si>
  <si>
    <t>petcar28@evergreen.edu</t>
  </si>
  <si>
    <t>A00119909</t>
  </si>
  <si>
    <t>Phillips</t>
  </si>
  <si>
    <t>Joyce</t>
  </si>
  <si>
    <t>phijoy22@evergreen.edu</t>
  </si>
  <si>
    <t>A00233896</t>
  </si>
  <si>
    <t>Pina</t>
  </si>
  <si>
    <t>Wilbert</t>
  </si>
  <si>
    <t>pinwil10@evergreen.edu</t>
  </si>
  <si>
    <t>A00255903</t>
  </si>
  <si>
    <t>Plaja</t>
  </si>
  <si>
    <t>owrjen06@evergreen.edu</t>
  </si>
  <si>
    <t>A00330649</t>
  </si>
  <si>
    <t>Popchockhakim</t>
  </si>
  <si>
    <t>popjen09@evergreen.edu</t>
  </si>
  <si>
    <t>A00261574</t>
  </si>
  <si>
    <t>Quinton</t>
  </si>
  <si>
    <t>David</t>
  </si>
  <si>
    <t>quidav08@evergreen.edu</t>
  </si>
  <si>
    <t>A00352554</t>
  </si>
  <si>
    <t>Rafanelli</t>
  </si>
  <si>
    <t>Lauren</t>
  </si>
  <si>
    <t>raflau14@evergreen.edu</t>
  </si>
  <si>
    <t>A00306279</t>
  </si>
  <si>
    <t>Rains</t>
  </si>
  <si>
    <t>raiama18@evergreen.edu</t>
  </si>
  <si>
    <t>A00104924</t>
  </si>
  <si>
    <t>Rana</t>
  </si>
  <si>
    <t>Muhammad</t>
  </si>
  <si>
    <t>ranmuh20@evergreen.edu</t>
  </si>
  <si>
    <t>A00307123</t>
  </si>
  <si>
    <t>Randolph</t>
  </si>
  <si>
    <t>Stefanie</t>
  </si>
  <si>
    <t>ranste22@evergreen.edu</t>
  </si>
  <si>
    <t>A00298746</t>
  </si>
  <si>
    <t>Rascon</t>
  </si>
  <si>
    <t>Nelson</t>
  </si>
  <si>
    <t>rasnel10@evergreen.edu</t>
  </si>
  <si>
    <t>A00217301</t>
  </si>
  <si>
    <t>Reed</t>
  </si>
  <si>
    <t>reebri05@evergreen.edu</t>
  </si>
  <si>
    <t>A00270695</t>
  </si>
  <si>
    <t>Revisky</t>
  </si>
  <si>
    <t>Rachel</t>
  </si>
  <si>
    <t>revrac03@evergreen.edu</t>
  </si>
  <si>
    <t>A00238821</t>
  </si>
  <si>
    <t>Richardson</t>
  </si>
  <si>
    <t>Gary</t>
  </si>
  <si>
    <t>ricgar08@evergreen.edu</t>
  </si>
  <si>
    <t>A00330516</t>
  </si>
  <si>
    <t>Richburg</t>
  </si>
  <si>
    <t>ricmic24@evergreen.edu</t>
  </si>
  <si>
    <t>A00283227</t>
  </si>
  <si>
    <t>Roberts</t>
  </si>
  <si>
    <t>robama26@evergreen.edu</t>
  </si>
  <si>
    <t>A00309917</t>
  </si>
  <si>
    <t>Roder</t>
  </si>
  <si>
    <t>Samuel</t>
  </si>
  <si>
    <t>rodsam30@evergreen.edu</t>
  </si>
  <si>
    <t>A00041870</t>
  </si>
  <si>
    <t>Rose</t>
  </si>
  <si>
    <t>Bonnie</t>
  </si>
  <si>
    <t>rosbon29@evergreen.edu</t>
  </si>
  <si>
    <t>A00056013</t>
  </si>
  <si>
    <t>Rush</t>
  </si>
  <si>
    <t>Elizabeth</t>
  </si>
  <si>
    <t>rushe@evergreen.edu</t>
  </si>
  <si>
    <t>A00332175</t>
  </si>
  <si>
    <t>Rynne</t>
  </si>
  <si>
    <t>Jeanne</t>
  </si>
  <si>
    <t>rynnej@evergreen.edu</t>
  </si>
  <si>
    <t>A00266946</t>
  </si>
  <si>
    <t>Saguil</t>
  </si>
  <si>
    <t>saguilw@evergreen.edu</t>
  </si>
  <si>
    <t>A00253258</t>
  </si>
  <si>
    <t>Sawyer</t>
  </si>
  <si>
    <t>Toby</t>
  </si>
  <si>
    <t>sawyert@evergreen.edu</t>
  </si>
  <si>
    <t>A00331031</t>
  </si>
  <si>
    <t>Schildmeyer</t>
  </si>
  <si>
    <t>schnat03@evergreen.edu</t>
  </si>
  <si>
    <t>A00334091</t>
  </si>
  <si>
    <t>Shadwell</t>
  </si>
  <si>
    <t>Sharon</t>
  </si>
  <si>
    <t>shasha27@evergreen.edu</t>
  </si>
  <si>
    <t>A00332718</t>
  </si>
  <si>
    <t>Shafer</t>
  </si>
  <si>
    <t>shajen07@evergreen.edu</t>
  </si>
  <si>
    <t>A00354616</t>
  </si>
  <si>
    <t>Shepherd</t>
  </si>
  <si>
    <t>Lianna</t>
  </si>
  <si>
    <t>shelia06@evergreen.edu</t>
  </si>
  <si>
    <t>A00343322</t>
  </si>
  <si>
    <t>Shiferaw</t>
  </si>
  <si>
    <t>Belete</t>
  </si>
  <si>
    <t>shibel12@evergreen.edu</t>
  </si>
  <si>
    <t>A00148554</t>
  </si>
  <si>
    <t>Smith</t>
  </si>
  <si>
    <t>Sheila</t>
  </si>
  <si>
    <t>smishe30@evergreen.edu</t>
  </si>
  <si>
    <t>A00269123</t>
  </si>
  <si>
    <t>Barbara</t>
  </si>
  <si>
    <t>smibar24@evergreen.edu</t>
  </si>
  <si>
    <t>A00324590</t>
  </si>
  <si>
    <t>Somerville</t>
  </si>
  <si>
    <t>somtyr23@evergreen.edu</t>
  </si>
  <si>
    <t>A00013976</t>
  </si>
  <si>
    <t>Stewart</t>
  </si>
  <si>
    <t>stewarts@evergreen.edu</t>
  </si>
  <si>
    <t>A00268473</t>
  </si>
  <si>
    <t>Clive</t>
  </si>
  <si>
    <t>stecli31@evergreen.edu</t>
  </si>
  <si>
    <t>A00305138</t>
  </si>
  <si>
    <t>Stone</t>
  </si>
  <si>
    <t>Rhonda</t>
  </si>
  <si>
    <t>storho04@evergreen.edu</t>
  </si>
  <si>
    <t>A00332150</t>
  </si>
  <si>
    <t>Tanbara</t>
  </si>
  <si>
    <t>Merilee</t>
  </si>
  <si>
    <t>tanmer07@evergreen.edu</t>
  </si>
  <si>
    <t>A00312795</t>
  </si>
  <si>
    <t>Tate</t>
  </si>
  <si>
    <t>Aviance</t>
  </si>
  <si>
    <t>tatavi10@evergreen.edu</t>
  </si>
  <si>
    <t>A00267591</t>
  </si>
  <si>
    <t>Taylor</t>
  </si>
  <si>
    <t>Melvin</t>
  </si>
  <si>
    <t>taymel12@evergreen.edu</t>
  </si>
  <si>
    <t>A00280712</t>
  </si>
  <si>
    <t>Terry</t>
  </si>
  <si>
    <t>Tavares</t>
  </si>
  <si>
    <t>tertav23@evergreen.edu</t>
  </si>
  <si>
    <t>A00105840</t>
  </si>
  <si>
    <t>Thieme</t>
  </si>
  <si>
    <t>thidia07@evergreen.edu</t>
  </si>
  <si>
    <t>A00332720</t>
  </si>
  <si>
    <t>Maria</t>
  </si>
  <si>
    <t>thomar10@evergreen.edu</t>
  </si>
  <si>
    <t>A00355151</t>
  </si>
  <si>
    <t>Thompson</t>
  </si>
  <si>
    <t>Grace</t>
  </si>
  <si>
    <t>thogra24@evergreen.edu</t>
  </si>
  <si>
    <t>A00221746</t>
  </si>
  <si>
    <t>Toussaint</t>
  </si>
  <si>
    <t>Sally</t>
  </si>
  <si>
    <t>setoussaint123@gmail.com</t>
  </si>
  <si>
    <t>A00354524</t>
  </si>
  <si>
    <t>Tran</t>
  </si>
  <si>
    <t>Alex</t>
  </si>
  <si>
    <t>traale04@evergreen.edu</t>
  </si>
  <si>
    <t>A00260388</t>
  </si>
  <si>
    <t>Travis</t>
  </si>
  <si>
    <t>Royce</t>
  </si>
  <si>
    <t>traroy16@evergreen.edu</t>
  </si>
  <si>
    <t>A00352962</t>
  </si>
  <si>
    <t>Trevathan</t>
  </si>
  <si>
    <t>Hatsi</t>
  </si>
  <si>
    <t>trehat09@evergreen.edu</t>
  </si>
  <si>
    <t>A00268326</t>
  </si>
  <si>
    <t>Tuncap</t>
  </si>
  <si>
    <t>Carmen</t>
  </si>
  <si>
    <t>ramcar29@evergreen.edu</t>
  </si>
  <si>
    <t>A00098205</t>
  </si>
  <si>
    <t>Wagnitz</t>
  </si>
  <si>
    <t>Isaac</t>
  </si>
  <si>
    <t>wagisa25@evergreen.edu</t>
  </si>
  <si>
    <t>A00316729</t>
  </si>
  <si>
    <t>Walker</t>
  </si>
  <si>
    <t>walrac15@evergreen.edu</t>
  </si>
  <si>
    <t>A00268370</t>
  </si>
  <si>
    <t>Wallace</t>
  </si>
  <si>
    <t>Charles</t>
  </si>
  <si>
    <t>walcha12@evergreen.edu</t>
  </si>
  <si>
    <t>A00168800</t>
  </si>
  <si>
    <t>Washington</t>
  </si>
  <si>
    <t>Sharlaine</t>
  </si>
  <si>
    <t>wassha05@evergreen.edu</t>
  </si>
  <si>
    <t>A00351375</t>
  </si>
  <si>
    <t>Wessling</t>
  </si>
  <si>
    <t>weswil12@evergreen.edu</t>
  </si>
  <si>
    <t>A00324979</t>
  </si>
  <si>
    <t>Wilkerson</t>
  </si>
  <si>
    <t>KC</t>
  </si>
  <si>
    <t>wilkar25@evergreen.edu</t>
  </si>
  <si>
    <t>A00302469</t>
  </si>
  <si>
    <t>Williams</t>
  </si>
  <si>
    <t>Courtney</t>
  </si>
  <si>
    <t>wilcou18@evergreen.edu</t>
  </si>
  <si>
    <t>A00351893</t>
  </si>
  <si>
    <t>Zekarias</t>
  </si>
  <si>
    <t>Yacob</t>
  </si>
  <si>
    <t>zekyac22@evergreen.edu</t>
  </si>
  <si>
    <t>A00353060</t>
  </si>
  <si>
    <t>Zephier</t>
  </si>
  <si>
    <t>zepsar20@evergreen.edu</t>
  </si>
  <si>
    <t>A00330029</t>
  </si>
  <si>
    <t>Zimmerman</t>
  </si>
  <si>
    <t>Martha</t>
  </si>
  <si>
    <t>zimmar21@evergreen.edu</t>
  </si>
  <si>
    <t>2015-16 MPA Financial Aid awarding spreadsheet -- WORKING/dynamic</t>
  </si>
  <si>
    <t>Addicott</t>
  </si>
  <si>
    <t>Faith</t>
  </si>
  <si>
    <t>A00058095</t>
  </si>
  <si>
    <t>persephone17@live.com</t>
  </si>
  <si>
    <t>EL</t>
  </si>
  <si>
    <t>C</t>
  </si>
  <si>
    <t>The Evergreen State College</t>
  </si>
  <si>
    <t>White/Caucasian</t>
  </si>
  <si>
    <t>F</t>
  </si>
  <si>
    <t>1st</t>
  </si>
  <si>
    <t>PNPA</t>
  </si>
  <si>
    <t>TESC</t>
  </si>
  <si>
    <t>A2</t>
  </si>
  <si>
    <t>C: Stats, Int</t>
  </si>
  <si>
    <t>A1</t>
  </si>
  <si>
    <t>Communty service yes, PA not so sure</t>
  </si>
  <si>
    <t>I</t>
  </si>
  <si>
    <t>ADMIT</t>
  </si>
  <si>
    <t>Anderson</t>
  </si>
  <si>
    <t>Brandon</t>
  </si>
  <si>
    <t>A00338176</t>
  </si>
  <si>
    <t>brandonawfse@gmail.com</t>
  </si>
  <si>
    <t>Saint Martin's Univ</t>
  </si>
  <si>
    <t>U of Massachusetts - Amherst</t>
  </si>
  <si>
    <t>Western Washington Univ</t>
  </si>
  <si>
    <t>M</t>
  </si>
  <si>
    <t>2nd2</t>
  </si>
  <si>
    <t>St. Martin's U</t>
  </si>
  <si>
    <t>ns</t>
  </si>
  <si>
    <t>Sarah Clifthorne</t>
  </si>
  <si>
    <t>Angel</t>
  </si>
  <si>
    <t>Samantha</t>
  </si>
  <si>
    <t>A00374098</t>
  </si>
  <si>
    <t>samantha.angel.90@gmail.com</t>
  </si>
  <si>
    <t>angsam27@evergreen.edu</t>
  </si>
  <si>
    <t>U of Washington</t>
  </si>
  <si>
    <t>South Puget Sound C C</t>
  </si>
  <si>
    <t>current</t>
  </si>
  <si>
    <t>UWT</t>
  </si>
  <si>
    <t>needs work on writing &amp; analysis</t>
  </si>
  <si>
    <t>Arbogast</t>
  </si>
  <si>
    <t>Alexandria</t>
  </si>
  <si>
    <t>A00373573</t>
  </si>
  <si>
    <t>adarboga@asu.edu</t>
  </si>
  <si>
    <t>arbale25@evergreen.edu</t>
  </si>
  <si>
    <t>Arizona State Univ - Tempe</t>
  </si>
  <si>
    <t>ASU</t>
  </si>
  <si>
    <t>policy paper a bit thin</t>
  </si>
  <si>
    <t>Blackhorn</t>
  </si>
  <si>
    <t>Karama</t>
  </si>
  <si>
    <t>A00101603</t>
  </si>
  <si>
    <t>kblackhorn@gmail.com</t>
  </si>
  <si>
    <t>United States</t>
  </si>
  <si>
    <t>American Indian</t>
  </si>
  <si>
    <t>2nd</t>
  </si>
  <si>
    <t>X</t>
  </si>
  <si>
    <t>a1</t>
  </si>
  <si>
    <t>Blankenship</t>
  </si>
  <si>
    <t>Theresa</t>
  </si>
  <si>
    <t>A00330212</t>
  </si>
  <si>
    <t>btiesa@rocketmail.com</t>
  </si>
  <si>
    <t>blathe22@evergreen.edu</t>
  </si>
  <si>
    <t>Highline C C</t>
  </si>
  <si>
    <t>Seattle Central C C</t>
  </si>
  <si>
    <t>Seattle Central C C -- SG found in Greener file 2/6</t>
  </si>
  <si>
    <t>TESC: SG found, 2/6</t>
  </si>
  <si>
    <t>per 2/6e to Joey: TESC trans sent 1/30, IOM, to SG</t>
  </si>
  <si>
    <t>wants TESC/not specifically MPA</t>
  </si>
  <si>
    <t>P</t>
  </si>
  <si>
    <t>Brokaw</t>
  </si>
  <si>
    <t>Gabrielle</t>
  </si>
  <si>
    <t>A00278537</t>
  </si>
  <si>
    <t>gabrokaw.03@gmail.com</t>
  </si>
  <si>
    <t>Everett C C</t>
  </si>
  <si>
    <t>ssssssssssssssara14@gmail.com</t>
  </si>
  <si>
    <t>U of Wisconsin - Milwaukee</t>
  </si>
  <si>
    <t>Not Indicated</t>
  </si>
  <si>
    <t>acc</t>
  </si>
  <si>
    <t>Sonia Khatchadourian</t>
  </si>
  <si>
    <t>Greg Weeks</t>
  </si>
  <si>
    <t xml:space="preserve">Rachel </t>
  </si>
  <si>
    <t>Chia Ying</t>
  </si>
  <si>
    <t>A00305203</t>
  </si>
  <si>
    <t>rachelchang23@yahoo.com</t>
  </si>
  <si>
    <t>chachi03@evergreen.edu</t>
  </si>
  <si>
    <t>Asian</t>
  </si>
  <si>
    <t>TESC m as of 1/26</t>
  </si>
  <si>
    <t>Larry Geri</t>
  </si>
  <si>
    <t>David Shaw</t>
  </si>
  <si>
    <t>1/27 e to UMI</t>
  </si>
  <si>
    <t>2/3 just msng TESC trans, which JG in Reg said she sent to SG via campus mail on 1/26!</t>
  </si>
  <si>
    <t>nr</t>
  </si>
  <si>
    <t>Recusing: gave her rec letter</t>
  </si>
  <si>
    <t>ESL</t>
  </si>
  <si>
    <t>Chapin</t>
  </si>
  <si>
    <t>Jesi</t>
  </si>
  <si>
    <t>A00244619</t>
  </si>
  <si>
    <t>jesi.chapin@hotmail.com</t>
  </si>
  <si>
    <t>chajes14@evergreen.edu</t>
  </si>
  <si>
    <t>Lower Columbia College</t>
  </si>
  <si>
    <t>CERT: Management</t>
  </si>
  <si>
    <t>PP</t>
  </si>
  <si>
    <t xml:space="preserve">C: Stats </t>
  </si>
  <si>
    <t>working on stats now</t>
  </si>
  <si>
    <t>saygrace4me@gmail.com</t>
  </si>
  <si>
    <t>Central Washington Univ</t>
  </si>
  <si>
    <t>Peninsula College</t>
  </si>
  <si>
    <t>Hispanic/Latino</t>
  </si>
  <si>
    <t>CWU</t>
  </si>
  <si>
    <t>C: Stats</t>
  </si>
  <si>
    <t xml:space="preserve"> </t>
  </si>
  <si>
    <t xml:space="preserve">reg. dietitian </t>
  </si>
  <si>
    <t>Daniels</t>
  </si>
  <si>
    <t>Megan (Margaret)</t>
  </si>
  <si>
    <t>A00100116</t>
  </si>
  <si>
    <t>mdan.green@gmail.com</t>
  </si>
  <si>
    <t>danielsm@evergreen.edu</t>
  </si>
  <si>
    <t>Chicago Art Institute</t>
  </si>
  <si>
    <t>ST</t>
  </si>
  <si>
    <t>works at TESC</t>
  </si>
  <si>
    <t>hannahgedanke@gmail.com</t>
  </si>
  <si>
    <t>West Los Angeles College</t>
  </si>
  <si>
    <t>12/16: all msng materials should be in F13 file: emailed SG to ck</t>
  </si>
  <si>
    <t>F13DECL</t>
  </si>
  <si>
    <t>had to defer from last year</t>
  </si>
  <si>
    <t>Gahm</t>
  </si>
  <si>
    <t>Greg</t>
  </si>
  <si>
    <t>A00358032</t>
  </si>
  <si>
    <t>gregory.gahm@gmail.com</t>
  </si>
  <si>
    <t>gahgre15@evergreen.edu</t>
  </si>
  <si>
    <t>Univ of California</t>
  </si>
  <si>
    <t>SUNY - Stony Brook</t>
  </si>
  <si>
    <t>UCLA</t>
  </si>
  <si>
    <t>O</t>
  </si>
  <si>
    <t>UCLA - req 1/27, arr US mail</t>
  </si>
  <si>
    <t>Mark Reger, expect 2/17 wk</t>
  </si>
  <si>
    <t>M?X?</t>
  </si>
  <si>
    <t>trans late -- UCLA ordered 1/27, sent via mail, arr 2/17</t>
  </si>
  <si>
    <t xml:space="preserve"> X </t>
  </si>
  <si>
    <t>Galloway</t>
  </si>
  <si>
    <t>A00272941</t>
  </si>
  <si>
    <t>wfgalloway@comcast.net</t>
  </si>
  <si>
    <t>galwen05@evergreen.edu</t>
  </si>
  <si>
    <t>Whatcom C C</t>
  </si>
  <si>
    <t>Glock</t>
  </si>
  <si>
    <t>Heather</t>
  </si>
  <si>
    <t>A00108668</t>
  </si>
  <si>
    <t>heather.glock@yahoo.com</t>
  </si>
  <si>
    <t>Normandale C C</t>
  </si>
  <si>
    <t>Hale</t>
  </si>
  <si>
    <t>A00013222</t>
  </si>
  <si>
    <t>brittany.a.hale@gmail.com</t>
  </si>
  <si>
    <t>Tacoma C C</t>
  </si>
  <si>
    <t>Herzog</t>
  </si>
  <si>
    <t>Lisa</t>
  </si>
  <si>
    <t>A00377093</t>
  </si>
  <si>
    <t>lisakherzog@gmail.com</t>
  </si>
  <si>
    <t>WWU</t>
  </si>
  <si>
    <t>c 3/13</t>
  </si>
  <si>
    <t>Kathleen Stuart</t>
  </si>
  <si>
    <t>*****</t>
  </si>
  <si>
    <t>Hook</t>
  </si>
  <si>
    <t>A00329431</t>
  </si>
  <si>
    <t>lhook@aol.com</t>
  </si>
  <si>
    <t>hoolis21@evergreen.edu</t>
  </si>
  <si>
    <t>Glendale C C</t>
  </si>
  <si>
    <t>Scottsdale C C</t>
  </si>
  <si>
    <t>C:Int</t>
  </si>
  <si>
    <t>loves TESC; RN</t>
  </si>
  <si>
    <t>House</t>
  </si>
  <si>
    <t>Natasha</t>
  </si>
  <si>
    <t>A00340078</t>
  </si>
  <si>
    <t>tasha_ann13@yahoo.com</t>
  </si>
  <si>
    <t>hounat13@evergreen.edu</t>
  </si>
  <si>
    <t>U of Phoenix</t>
  </si>
  <si>
    <t>Pierce College</t>
  </si>
  <si>
    <t>African American</t>
  </si>
  <si>
    <t>Joe</t>
  </si>
  <si>
    <t>jirvin@sequimwa.gov</t>
  </si>
  <si>
    <t>CSU - Channel Islands</t>
  </si>
  <si>
    <t>California State University</t>
  </si>
  <si>
    <t>Lake Tahoe C C</t>
  </si>
  <si>
    <t>CSU Channel Islands</t>
  </si>
  <si>
    <t>C: Stats; &lt; 3.0 gps</t>
  </si>
  <si>
    <t>HLD</t>
  </si>
  <si>
    <t>good app, but low GPA (2.79)</t>
  </si>
  <si>
    <t>u</t>
  </si>
  <si>
    <t>HOLD</t>
  </si>
  <si>
    <t>below 3.0 GPA</t>
  </si>
  <si>
    <t>inquiry</t>
  </si>
  <si>
    <t>Isakson</t>
  </si>
  <si>
    <t>A00374021</t>
  </si>
  <si>
    <t>lisa461@ecy.wa.gov</t>
  </si>
  <si>
    <t>U of Michigan - Ann Arbor</t>
  </si>
  <si>
    <t>Palomar College</t>
  </si>
  <si>
    <t>UC - Irvine</t>
  </si>
  <si>
    <t>2002; 2013</t>
  </si>
  <si>
    <t>UC Irvine (BA);  U Michigan (MS)</t>
  </si>
  <si>
    <t>Northern Virginia CC-Annandale</t>
  </si>
  <si>
    <t>Mira Costa College - on 2/26 PN conf still not rec'd</t>
  </si>
  <si>
    <t>Saddleback C C</t>
  </si>
  <si>
    <t>UW</t>
  </si>
  <si>
    <t>Mahoney</t>
  </si>
  <si>
    <t>very experienced</t>
  </si>
  <si>
    <t xml:space="preserve">Ted </t>
  </si>
  <si>
    <t>A00374120</t>
  </si>
  <si>
    <t>wtcjohnson@gmail.com</t>
  </si>
  <si>
    <t>Lawrence Univ</t>
  </si>
  <si>
    <t>Seattle Univ</t>
  </si>
  <si>
    <t>Lawrence U</t>
  </si>
  <si>
    <t>not clear why mpa? Here?</t>
  </si>
  <si>
    <t>not sure why TESC MPA</t>
  </si>
  <si>
    <t>Kendig</t>
  </si>
  <si>
    <t>A00374132</t>
  </si>
  <si>
    <t>meg.kendig@gmail.com</t>
  </si>
  <si>
    <t xml:space="preserve">  </t>
  </si>
  <si>
    <t>Keogh</t>
  </si>
  <si>
    <t>Kevin</t>
  </si>
  <si>
    <t>A00145962</t>
  </si>
  <si>
    <t>kevinxkeogh@gmail.com</t>
  </si>
  <si>
    <t>Willamette Univ</t>
  </si>
  <si>
    <t>Willamette U</t>
  </si>
  <si>
    <t>Klasell</t>
  </si>
  <si>
    <t>A00376314</t>
  </si>
  <si>
    <t>scklasell@gmail.com</t>
  </si>
  <si>
    <t>error</t>
  </si>
  <si>
    <t>XX</t>
  </si>
  <si>
    <t xml:space="preserve">3/3 MDR says res is missing, but it's in CN; B lists no trans </t>
  </si>
  <si>
    <t>Kniola</t>
  </si>
  <si>
    <t>Ben</t>
  </si>
  <si>
    <t>Benjamin</t>
  </si>
  <si>
    <t>A00374134</t>
  </si>
  <si>
    <t>kniolaben@gmail.com</t>
  </si>
  <si>
    <t>kniben01@evergreen.edu</t>
  </si>
  <si>
    <t>Principia College</t>
  </si>
  <si>
    <t>Coastline C C</t>
  </si>
  <si>
    <t>UC - Los Angeles</t>
  </si>
  <si>
    <t>Principia Coll</t>
  </si>
  <si>
    <t>needs writing</t>
  </si>
  <si>
    <t>Kronenberg</t>
  </si>
  <si>
    <t>Lea</t>
  </si>
  <si>
    <t>A00275176</t>
  </si>
  <si>
    <t>leakronenberg@hotmail.com</t>
  </si>
  <si>
    <t>kronenbl@evergreen.edu</t>
  </si>
  <si>
    <t>Lindley</t>
  </si>
  <si>
    <t>A00374144</t>
  </si>
  <si>
    <t>davidlindley816@gmail.com</t>
  </si>
  <si>
    <t>U of Idaho</t>
  </si>
  <si>
    <t>Lane C C</t>
  </si>
  <si>
    <t>U of Oregon</t>
  </si>
  <si>
    <t>Lane C C: 2/6 e sez Lane CC mailed 1/8; had resent -- 2/10 UMI</t>
  </si>
  <si>
    <t>Trans: mailed 1/9</t>
  </si>
  <si>
    <t>Lozano</t>
  </si>
  <si>
    <t>Scott</t>
  </si>
  <si>
    <t>A00376996</t>
  </si>
  <si>
    <t>lozans89@gmail.com</t>
  </si>
  <si>
    <t>c</t>
  </si>
  <si>
    <t>Sharonne Navas</t>
  </si>
  <si>
    <t>David Daw</t>
  </si>
  <si>
    <t>Luft</t>
  </si>
  <si>
    <t>Levi</t>
  </si>
  <si>
    <t>A00368840</t>
  </si>
  <si>
    <t>leviluft@gmail.com</t>
  </si>
  <si>
    <t>Vernon Johnson</t>
  </si>
  <si>
    <t>Vicki Hsueh</t>
  </si>
  <si>
    <t>Maples</t>
  </si>
  <si>
    <t>Maureen</t>
  </si>
  <si>
    <t>A00146789</t>
  </si>
  <si>
    <t>mmaples76@gmail.com</t>
  </si>
  <si>
    <t>J Sargent Reynolds C C-Richmon</t>
  </si>
  <si>
    <t>Northern Virginia CC-Woodbridg</t>
  </si>
  <si>
    <t>Northern Virginia CC-Woodbridge - 2/10 UMI</t>
  </si>
  <si>
    <t>Martin</t>
  </si>
  <si>
    <t>Jim</t>
  </si>
  <si>
    <t>A00031050</t>
  </si>
  <si>
    <t>martinjd@centurylink.net</t>
  </si>
  <si>
    <t>marjam16@evergreen.edu</t>
  </si>
  <si>
    <t>PD</t>
  </si>
  <si>
    <t>Central Texas College</t>
  </si>
  <si>
    <t>C C of the Air Force</t>
  </si>
  <si>
    <t>Everett CC -- per 1/27 call he only took GED there, emailed SG to UMI</t>
  </si>
  <si>
    <t>y</t>
  </si>
  <si>
    <t>Erica Dixon</t>
  </si>
  <si>
    <t>Jason Dearborn</t>
  </si>
  <si>
    <t>C: stats</t>
  </si>
  <si>
    <t>Matthias</t>
  </si>
  <si>
    <t>A00374050</t>
  </si>
  <si>
    <t>mmatthias01@gmail.com</t>
  </si>
  <si>
    <t>matmar11@evergreen.edu</t>
  </si>
  <si>
    <t>Johnson &amp; Wales Univ</t>
  </si>
  <si>
    <t>Monterey Peninsula Coll -- see Error</t>
  </si>
  <si>
    <t>Johnson &amp; Wales Univ -- 2/9 UMI</t>
  </si>
  <si>
    <t>Trans: 2/4 SG msng email sez MPC trans msng; app e on 2/7 sez on 2/3 she went to Adm to ck and saw the trans; in B, trans noted as rec'd on 1/21!</t>
  </si>
  <si>
    <t>Ferretti</t>
  </si>
  <si>
    <t>Mehoves</t>
  </si>
  <si>
    <t>John</t>
  </si>
  <si>
    <t>A00118599</t>
  </si>
  <si>
    <t>johnmehoves@gmail.com</t>
  </si>
  <si>
    <t>mehjoh12@evergreen.edu</t>
  </si>
  <si>
    <t>Lord Fairfax C C</t>
  </si>
  <si>
    <t>Moore</t>
  </si>
  <si>
    <t>A00127626</t>
  </si>
  <si>
    <t>charles.patrick.moore@gmail.com</t>
  </si>
  <si>
    <t>Seattle Central College</t>
  </si>
  <si>
    <t>Erin</t>
  </si>
  <si>
    <t>A00309946</t>
  </si>
  <si>
    <t>erin.moore360@gmail.com</t>
  </si>
  <si>
    <t>mooeri03@evergreen.edu</t>
  </si>
  <si>
    <t>U of Louisville</t>
  </si>
  <si>
    <t>Sinclair C C</t>
  </si>
  <si>
    <t>Cheri Lucas Jennings</t>
  </si>
  <si>
    <t>Brian Hatfield</t>
  </si>
  <si>
    <t>2/8: C in B, inc in file</t>
  </si>
  <si>
    <t>Overbey</t>
  </si>
  <si>
    <t>A00306674</t>
  </si>
  <si>
    <t>bjcat1975@yahoo.com</t>
  </si>
  <si>
    <t>ovejas04@evergreen.edu</t>
  </si>
  <si>
    <t>Clark College</t>
  </si>
  <si>
    <t>Porter</t>
  </si>
  <si>
    <t>Sam</t>
  </si>
  <si>
    <t>A00137010</t>
  </si>
  <si>
    <t>samantha.e.porter@gmail.com</t>
  </si>
  <si>
    <t>Pacific Lutheran Univ</t>
  </si>
  <si>
    <t>North Seattle College</t>
  </si>
  <si>
    <t>Y</t>
  </si>
  <si>
    <t>PLU</t>
  </si>
  <si>
    <t>Radtke</t>
  </si>
  <si>
    <t>Galen</t>
  </si>
  <si>
    <t>A00237846</t>
  </si>
  <si>
    <t>GalenRadtke@gmail.com</t>
  </si>
  <si>
    <t>Washington State Univ</t>
  </si>
  <si>
    <t>IS ONTIME -- READ</t>
  </si>
  <si>
    <t>2/8: C in B, inc in file; was *not* filed in ontime so AdmComm did not read</t>
  </si>
  <si>
    <t>filed with "after 2/2"</t>
  </si>
  <si>
    <t>R if passes stats this qtr.</t>
  </si>
  <si>
    <t>currently in stats--update</t>
  </si>
  <si>
    <t>jeanne_rynne@hotmail.com</t>
  </si>
  <si>
    <t>Oberlin College</t>
  </si>
  <si>
    <t>Oberlin Coll</t>
  </si>
  <si>
    <t>John Hurley</t>
  </si>
  <si>
    <t>Schrader</t>
  </si>
  <si>
    <t>Niklas</t>
  </si>
  <si>
    <t>A00372732</t>
  </si>
  <si>
    <t>schradernik@gmail.com</t>
  </si>
  <si>
    <t>schnik11@evergreen.edu</t>
  </si>
  <si>
    <t>Natalie Jolly</t>
  </si>
  <si>
    <t>Laura Mayer</t>
  </si>
  <si>
    <t>shep7765@live.com</t>
  </si>
  <si>
    <t>Shitik</t>
  </si>
  <si>
    <t>Alesya</t>
  </si>
  <si>
    <t>A00373632</t>
  </si>
  <si>
    <t>alesya_wa@yahoo.com</t>
  </si>
  <si>
    <t>shiale15@evergreen.edu</t>
  </si>
  <si>
    <t xml:space="preserve">s/w on 1/28: likely to complete after 2/2: orderd trans on 1/27 + recs sent </t>
  </si>
  <si>
    <t>1/28 via e</t>
  </si>
  <si>
    <t>Christine Leibbrand</t>
  </si>
  <si>
    <t>ns, not rec'd?</t>
  </si>
  <si>
    <t>Kristy Gledhill</t>
  </si>
  <si>
    <t>not sure why MPA; ESL</t>
  </si>
  <si>
    <t>Silagi</t>
  </si>
  <si>
    <t>Sandor (Michael)</t>
  </si>
  <si>
    <t>A00373845</t>
  </si>
  <si>
    <t>silagims@gmail.com</t>
  </si>
  <si>
    <t>silmic19@evergreen.edu</t>
  </si>
  <si>
    <t>U of Oklahoma</t>
  </si>
  <si>
    <t>Defense Language Inst</t>
  </si>
  <si>
    <t>Oklahoma City C C</t>
  </si>
  <si>
    <t>Tulsa C C</t>
  </si>
  <si>
    <t>B</t>
  </si>
  <si>
    <t>Whitney</t>
  </si>
  <si>
    <t>A00369194</t>
  </si>
  <si>
    <t>smithwhj@gmail.com</t>
  </si>
  <si>
    <t>smithw@evergreen.edu</t>
  </si>
  <si>
    <t>Z</t>
  </si>
  <si>
    <t>Oregon State Univ</t>
  </si>
  <si>
    <t>Linn-Benton C C</t>
  </si>
  <si>
    <t>ST?</t>
  </si>
  <si>
    <t>Oregon State U</t>
  </si>
  <si>
    <t>Ty</t>
  </si>
  <si>
    <t>elderty77@gmail.com</t>
  </si>
  <si>
    <t>Green River C C</t>
  </si>
  <si>
    <t>Central TX</t>
  </si>
  <si>
    <t>Marci Sims</t>
  </si>
  <si>
    <t>Dani Chang</t>
  </si>
  <si>
    <t>looks like he'll sub recs via hard copy</t>
  </si>
  <si>
    <t>Stamey</t>
  </si>
  <si>
    <t>Gwen</t>
  </si>
  <si>
    <t>A00219687</t>
  </si>
  <si>
    <t>gstamey@gmail.com</t>
  </si>
  <si>
    <t>stamar01@evergreen.edu</t>
  </si>
  <si>
    <t>North Seattle C C</t>
  </si>
  <si>
    <t>Amber</t>
  </si>
  <si>
    <t>A00083569</t>
  </si>
  <si>
    <t>a_a_stewart@hotmail.com</t>
  </si>
  <si>
    <t>South Seattle C C</t>
  </si>
  <si>
    <t>Takahashi</t>
  </si>
  <si>
    <t>Kiriko</t>
  </si>
  <si>
    <t>A00377538</t>
  </si>
  <si>
    <t>lionkiri88@gmail.com</t>
  </si>
  <si>
    <t>Letter emailed  3/20/15</t>
  </si>
  <si>
    <t>Edith</t>
  </si>
  <si>
    <t>A00305782</t>
  </si>
  <si>
    <t>edithtate94@gmail.com</t>
  </si>
  <si>
    <t>tatedi02@evergreen.edu</t>
  </si>
  <si>
    <t>Skagit Valley College</t>
  </si>
  <si>
    <t>TESC - SG found 2/6</t>
  </si>
  <si>
    <t>x</t>
  </si>
  <si>
    <t>per 2/6e to Joey: TESC trans sent 1/15 on paper to Adm; SG found</t>
  </si>
  <si>
    <t>C: Stats, Int. Museum mgt?</t>
  </si>
  <si>
    <t>arts admin maybe better fit</t>
  </si>
  <si>
    <t>nwtwigga@yahoo.com</t>
  </si>
  <si>
    <t>San Jose State Univ</t>
  </si>
  <si>
    <t>Evergreen Valley College</t>
  </si>
  <si>
    <t>West Valley College</t>
  </si>
  <si>
    <t>SJSU</t>
  </si>
  <si>
    <t>2/8: was Inc in B, actually C; missing GPA, per LG</t>
  </si>
  <si>
    <t>R-msng GPA</t>
  </si>
  <si>
    <t>Tushabe</t>
  </si>
  <si>
    <t>Sanyu</t>
  </si>
  <si>
    <t>A00373225</t>
  </si>
  <si>
    <t>sanyu.tushabe@hca.wa.gov</t>
  </si>
  <si>
    <t>3/16: says GPA is 3.0, provided GPA recalc</t>
  </si>
  <si>
    <t>2/24: STILL NEED GPA -- may need to HOLD in 1st round</t>
  </si>
  <si>
    <t>int'l student, GPA incorrect; SG recalc; 3/16 app challenged, says &gt; 3.0 with online tool she used</t>
  </si>
  <si>
    <t>need gpa (international)</t>
  </si>
  <si>
    <t>U</t>
  </si>
  <si>
    <t>need more info to calc GPA; SG calc to below 3.0; APP CHALLENGED using online tool, LW &amp; SG will review</t>
  </si>
  <si>
    <t>Offered more info, challenged GPA; MPA alum Michaela wrote unsol rec; app sent MPA alum Susan Lucas rec</t>
  </si>
  <si>
    <t>Watson</t>
  </si>
  <si>
    <t>Les</t>
  </si>
  <si>
    <t>Leslie</t>
  </si>
  <si>
    <t>A00078867</t>
  </si>
  <si>
    <t>lawatson@q.com</t>
  </si>
  <si>
    <t>Olympic College</t>
  </si>
  <si>
    <t>Weckerly</t>
  </si>
  <si>
    <t>Clint</t>
  </si>
  <si>
    <t>Douglas Clinton</t>
  </si>
  <si>
    <t>A08004618</t>
  </si>
  <si>
    <t>clinton.weckerly@gmail.com</t>
  </si>
  <si>
    <t>wecdou04@evergreen.edu</t>
  </si>
  <si>
    <t>Spokane Falls C C</t>
  </si>
  <si>
    <t>Tracy Dahlstedt</t>
  </si>
  <si>
    <t>Ron Helms</t>
  </si>
  <si>
    <t>White</t>
  </si>
  <si>
    <t>Melanie</t>
  </si>
  <si>
    <t>A00304186</t>
  </si>
  <si>
    <t>whitemelanie@live.com</t>
  </si>
  <si>
    <t>whimel11@evergreen.edu</t>
  </si>
  <si>
    <t>Derrick</t>
  </si>
  <si>
    <t>A00309523</t>
  </si>
  <si>
    <t>dinero.asante@yahoo.com</t>
  </si>
  <si>
    <t>wilder24@evergreen.edu</t>
  </si>
  <si>
    <t>Pennco Tech Inst</t>
  </si>
  <si>
    <t>F14 WL</t>
  </si>
  <si>
    <t>Year-old TESC trans</t>
  </si>
  <si>
    <t>skills issue, but F2014 WL</t>
  </si>
  <si>
    <t>Zuehl-Miller</t>
  </si>
  <si>
    <t>A00352847</t>
  </si>
  <si>
    <t>jessica.zuehl@gmail.com</t>
  </si>
  <si>
    <t>College of the Redwoods</t>
  </si>
  <si>
    <t>San Diego City College</t>
  </si>
  <si>
    <t>WSU</t>
  </si>
  <si>
    <t>College of Redwoods -- error</t>
  </si>
  <si>
    <t>2/8: was C in B, inc in file; 2/13 - SG didn't catch Coll of Redwoods trans credits on trans, which app didn't list on app, &amp; I already told app she was complete/ontime; then SG found it *in her file* w/2014 info</t>
  </si>
  <si>
    <t>Primary email (Evergreen for cont stud)</t>
  </si>
  <si>
    <t>Email from MPA FA app</t>
  </si>
  <si>
    <t>Res Status</t>
  </si>
  <si>
    <t>Sort by res, delete S</t>
  </si>
  <si>
    <t>Sort by admit term, see Capstone list, delete Capstone people and w/enough credits who are soon to be grads</t>
  </si>
  <si>
    <t>Add new admits</t>
  </si>
  <si>
    <t>Add anyone on leave</t>
  </si>
  <si>
    <t>1) Make universe</t>
  </si>
  <si>
    <t>New or Continuing in 15-16</t>
  </si>
  <si>
    <t>overall_lgpa_cr_earned W15</t>
  </si>
  <si>
    <t>credits_registered Sp15</t>
  </si>
  <si>
    <t>fafsa received date</t>
  </si>
  <si>
    <t>COE</t>
  </si>
  <si>
    <t>Fin Aid offer</t>
  </si>
  <si>
    <t>family contribution</t>
  </si>
  <si>
    <t>unmet need</t>
  </si>
  <si>
    <t>Family Contribution (from FAO info)</t>
  </si>
  <si>
    <t>MPA Need 1: Tuition MINUS Fam Contribution</t>
  </si>
  <si>
    <t>MPA Need for Waivers: Need 1 MINUS awarded or assumed ENG</t>
  </si>
  <si>
    <t>Top students (# of fac who chose them)</t>
  </si>
  <si>
    <t>Applied for MPA FA (online app)?</t>
  </si>
  <si>
    <t>Evergreen staff member? (only elig for non-need based Foundation aid)</t>
  </si>
  <si>
    <t>Work Study -- 10,000 -- TBD</t>
  </si>
  <si>
    <t>Work Study Graduate Assistant -- TBD</t>
  </si>
  <si>
    <t>Evergreen Alumni Assn Grad Award = 1@1,000</t>
  </si>
  <si>
    <t>John Walker Scholarship = 1@400</t>
  </si>
  <si>
    <t>Evergreen Foundation Graduate Award = 8,750</t>
  </si>
  <si>
    <t>Tuition Waiver - Resident = $58K-(AmeriCorps-NonRes-Merit) = FY1314 30,929 total, 26560 by 4/25</t>
  </si>
  <si>
    <t>Tuition Waiver - Non-Res = varies bet 3000-5000, dep on rating &amp; need</t>
  </si>
  <si>
    <t>MPA Awards TOTAL</t>
  </si>
  <si>
    <t>TOTAL Campus Awards (ENG + MPA)</t>
  </si>
  <si>
    <t>New Need: at 0, can pay for F/T tuition &amp; Fees</t>
  </si>
  <si>
    <t>Waiver Given</t>
  </si>
  <si>
    <t>Comments</t>
  </si>
  <si>
    <t>Open-Ended Response</t>
  </si>
  <si>
    <t>YES</t>
  </si>
  <si>
    <t>Yes, I am interested in being considered for the MPA Graduate Assistant position</t>
  </si>
  <si>
    <t>MPA FA award email sent</t>
  </si>
  <si>
    <t xml:space="preserve">MPA Financial Assistance &amp; Awards                             MPA Financial Assistance &amp; Awards                              MPA Financial Assistance &amp; Awards                     </t>
  </si>
  <si>
    <t>Primary consideration = need, FAFSA required</t>
  </si>
  <si>
    <t>Primary consideration = criteria, need secondary, FAFSA required</t>
  </si>
  <si>
    <t>All MPA students considered, FAFSA required</t>
  </si>
  <si>
    <t>NEED *not* considered, FAFSA *not* req</t>
  </si>
  <si>
    <t>NEED PRIMARY, FAFSA req</t>
  </si>
  <si>
    <t>2nd to last</t>
  </si>
  <si>
    <t>TW Pool</t>
  </si>
  <si>
    <t>Award in June</t>
  </si>
  <si>
    <t>Last - NEED</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</si>
  <si>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</si>
  <si>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</si>
  <si>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</si>
  <si>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Information from MPA Fin Aid Anal report</t>
  </si>
  <si>
    <t>first_name used</t>
  </si>
  <si>
    <t>official first name</t>
  </si>
  <si>
    <t xml:space="preserve">A P P L I C A T I O N    I N F O R M A T I O N </t>
  </si>
  <si>
    <t>ckd Banner</t>
  </si>
  <si>
    <t>Admission Committee Rating</t>
  </si>
  <si>
    <t>Admission</t>
  </si>
  <si>
    <t>Met</t>
  </si>
  <si>
    <t>under 3.0 GPA?</t>
  </si>
  <si>
    <t>Dir read?</t>
  </si>
  <si>
    <t>App</t>
  </si>
  <si>
    <t>BA info</t>
  </si>
  <si>
    <t xml:space="preserve">emailed </t>
  </si>
  <si>
    <t>T r a n s c r i p t s</t>
  </si>
  <si>
    <t>Rec 1</t>
  </si>
  <si>
    <t>Rec 2</t>
  </si>
  <si>
    <t>Int'l App</t>
  </si>
  <si>
    <t>Error</t>
  </si>
  <si>
    <t>contacted/emailed re: status/missing</t>
  </si>
  <si>
    <t>new</t>
  </si>
  <si>
    <t>Larry</t>
  </si>
  <si>
    <t>Doreen</t>
  </si>
  <si>
    <t>Randee</t>
  </si>
  <si>
    <t>Conditions</t>
  </si>
  <si>
    <t>ALL</t>
  </si>
  <si>
    <t>contact</t>
  </si>
  <si>
    <t>Count</t>
  </si>
  <si>
    <t>FIRST_NAME used</t>
  </si>
  <si>
    <t>ID</t>
  </si>
  <si>
    <t>APST_CODE</t>
  </si>
  <si>
    <t>RESD_CODE</t>
  </si>
  <si>
    <t>NATN_DESC1</t>
  </si>
  <si>
    <t>SBGI_DESC_PRIMARY_SOURCE</t>
  </si>
  <si>
    <t>SBGI_DESC_PRIOR_COLLEGE1</t>
  </si>
  <si>
    <t>SBGI_DESC_PRIOR_COLLEGE2</t>
  </si>
  <si>
    <t>SBGI_DESC_PRIOR_COLLEGE3</t>
  </si>
  <si>
    <t>ETHN_DESC</t>
  </si>
  <si>
    <t>GENDER</t>
  </si>
  <si>
    <t>AGE</t>
  </si>
  <si>
    <t>FINAID_APPLICANT_IND</t>
  </si>
  <si>
    <t>VET_IND</t>
  </si>
  <si>
    <t>CAMP_CODE</t>
  </si>
  <si>
    <t>APPLICATION_STATUS_DATE</t>
  </si>
  <si>
    <t>App review group</t>
  </si>
  <si>
    <t>Evergreen Staff?</t>
  </si>
  <si>
    <t>Concentration</t>
  </si>
  <si>
    <t>Year rec'd BA</t>
  </si>
  <si>
    <t>BA from</t>
  </si>
  <si>
    <t>Previous app? Status</t>
  </si>
  <si>
    <t>complete</t>
  </si>
  <si>
    <t>Attended TESC?</t>
  </si>
  <si>
    <t>TESC trans msg?</t>
  </si>
  <si>
    <t>CLT1</t>
  </si>
  <si>
    <t>CLT2</t>
  </si>
  <si>
    <t>CLT3</t>
  </si>
  <si>
    <t>CLT4</t>
  </si>
  <si>
    <t>CLT5</t>
  </si>
  <si>
    <t>CLT6</t>
  </si>
  <si>
    <t>CLT7</t>
  </si>
  <si>
    <t>CLT8 or Other</t>
  </si>
  <si>
    <t>Resume</t>
  </si>
  <si>
    <t>SoP</t>
  </si>
  <si>
    <t>PPE</t>
  </si>
  <si>
    <t>rec'd</t>
  </si>
  <si>
    <t>Name</t>
  </si>
  <si>
    <t>TOEFL or IELTS</t>
  </si>
  <si>
    <t>X if us, A/app, C/CN, M/mail</t>
  </si>
  <si>
    <t>Info</t>
  </si>
  <si>
    <t>missing stuff</t>
  </si>
  <si>
    <t>Alternate Name</t>
  </si>
  <si>
    <t>rating</t>
  </si>
  <si>
    <t>rank top 5 A1s overall</t>
  </si>
  <si>
    <t>Provisional</t>
  </si>
  <si>
    <t>Stat</t>
  </si>
  <si>
    <t>Intern</t>
  </si>
  <si>
    <t>None: Regular</t>
  </si>
  <si>
    <t>adm cond</t>
  </si>
  <si>
    <t>SG GPA recalc</t>
  </si>
  <si>
    <t>Director 1st decision</t>
  </si>
  <si>
    <t>about Hold</t>
  </si>
  <si>
    <t>Director Final Decision</t>
  </si>
  <si>
    <t>Last Name</t>
  </si>
  <si>
    <t>Formal First Name</t>
  </si>
  <si>
    <t>Primary Email</t>
  </si>
  <si>
    <t>Secondary Email</t>
  </si>
  <si>
    <t>Student taking 1YC/2YC in 15-16? (ck Sp15 Core reg + notes)</t>
  </si>
  <si>
    <t>As of 4/23/15, Awarded ENG (from FAO info)</t>
  </si>
  <si>
    <t>2014-15 Fac/Adm Comm Ratings</t>
  </si>
  <si>
    <t>F14 Fac Ratings</t>
  </si>
  <si>
    <t>W15 Fac Ratings</t>
  </si>
  <si>
    <t>14-15 Avg or F15 Adm Comm (A1=1; A2=2; A2- or neg comments=3))</t>
  </si>
  <si>
    <t>F14 Top Students or Adm Com top</t>
  </si>
  <si>
    <t>W15 Top Students</t>
  </si>
  <si>
    <t>13-14 Faculty or F14 Admission Committee rating (from Adm Comm &amp; emails to 1st yr fac )</t>
  </si>
  <si>
    <t>Reason to not consider for FA</t>
  </si>
  <si>
    <t>W/D moved</t>
  </si>
  <si>
    <t>W/D conduct</t>
  </si>
  <si>
    <t>Do Not Consider</t>
  </si>
  <si>
    <t>Blocked reg (in debt to college) + too many credits/done w/Core</t>
  </si>
  <si>
    <t>Enough cred to grad</t>
  </si>
  <si>
    <t>Done w/Core &amp; Cap</t>
  </si>
  <si>
    <t>Sp15 Capstone -- not eligible for 2015-16 FA/Do Not Consider</t>
  </si>
  <si>
    <t>Sp15 Course</t>
  </si>
  <si>
    <t>D</t>
  </si>
  <si>
    <t>Decl -- att SU</t>
  </si>
  <si>
    <t>2015-02-02</t>
  </si>
  <si>
    <t>2015-01-07</t>
  </si>
  <si>
    <t>2015-01-22</t>
  </si>
  <si>
    <t>2015-04-08</t>
  </si>
  <si>
    <t>L</t>
  </si>
  <si>
    <t>2015-02-04</t>
  </si>
  <si>
    <t>2015-01-30</t>
  </si>
  <si>
    <t>2015-02-17</t>
  </si>
  <si>
    <t>2015-04-06</t>
  </si>
  <si>
    <t>2015-02-13</t>
  </si>
  <si>
    <t>2015-01-09</t>
  </si>
  <si>
    <t>2015-01-05</t>
  </si>
  <si>
    <t>2015-02-12</t>
  </si>
  <si>
    <t>none</t>
  </si>
  <si>
    <t>2015-02-06</t>
  </si>
  <si>
    <t>2015-01-12</t>
  </si>
  <si>
    <t>2015-01-08</t>
  </si>
  <si>
    <t>2015-02-11</t>
  </si>
  <si>
    <t>2015-03-02</t>
  </si>
  <si>
    <t>2015-02-03</t>
  </si>
  <si>
    <t>2015-03-10</t>
  </si>
  <si>
    <t>2015-01-02</t>
  </si>
  <si>
    <t>2015-02-25</t>
  </si>
  <si>
    <t>2015-03-03</t>
  </si>
  <si>
    <t>2015-01-06</t>
  </si>
  <si>
    <t>2015-01-20</t>
  </si>
  <si>
    <t>2015-02-09</t>
  </si>
  <si>
    <t>2015-01-15</t>
  </si>
  <si>
    <t>2015-02-05</t>
  </si>
  <si>
    <t>Cole</t>
  </si>
  <si>
    <t>Margaret</t>
  </si>
  <si>
    <t>2015-04-01</t>
  </si>
  <si>
    <t>2015-01-21</t>
  </si>
  <si>
    <t>Dani</t>
  </si>
  <si>
    <t>2015-03-16</t>
  </si>
  <si>
    <t>2015-02-10</t>
  </si>
  <si>
    <t>2015-03-09</t>
  </si>
  <si>
    <t>2015-04-02</t>
  </si>
  <si>
    <t>2015-02-19</t>
  </si>
  <si>
    <t>Sandor</t>
  </si>
  <si>
    <t>2015-02-26</t>
  </si>
  <si>
    <t>2015-02-24</t>
  </si>
  <si>
    <t>2015-03-19</t>
  </si>
  <si>
    <t>2015-02-27</t>
  </si>
  <si>
    <t>2015-01-27</t>
  </si>
  <si>
    <t>2015-02-23</t>
  </si>
  <si>
    <t xml:space="preserve">New admits: Admit decision as of 4/24 </t>
  </si>
  <si>
    <t>WV</t>
  </si>
  <si>
    <t>FAFSA rec'd Ontime, Late or None</t>
  </si>
  <si>
    <r>
      <t xml:space="preserve">Primary consideration = criteria,             </t>
    </r>
    <r>
      <rPr>
        <b/>
        <sz val="10"/>
        <rFont val="Arial"/>
        <family val="2"/>
      </rPr>
      <t>FAFSA *not* required</t>
    </r>
  </si>
  <si>
    <t>2 A1s</t>
  </si>
  <si>
    <t>1 top</t>
  </si>
  <si>
    <t>2 A1s, 1 top</t>
  </si>
  <si>
    <t>2 A1s, 2 tops</t>
  </si>
  <si>
    <t>n/a</t>
  </si>
  <si>
    <t>Blocked reg (in debt to college) + in poor status w/NCR in F15 1YC and 10 of 12 credits taken</t>
  </si>
  <si>
    <t>Poor status: NCR in W15 ATPS, at 60 att &amp; 44 complete</t>
  </si>
  <si>
    <t>LOA</t>
  </si>
  <si>
    <t>Kraig</t>
  </si>
  <si>
    <t>Loni</t>
  </si>
  <si>
    <t>Marti</t>
  </si>
  <si>
    <t>He was left off of F14 fac ratings. Duplicated W15.</t>
  </si>
  <si>
    <t>Poor status: inc for W14 ATPS w/prev TG cohort</t>
  </si>
  <si>
    <t xml:space="preserve">(60% arrived at by trial and error) </t>
  </si>
  <si>
    <t>ENG awarding rules by FA:</t>
  </si>
  <si>
    <t>who filed FAFSA by March 1 (ontime)</t>
  </si>
  <si>
    <t>Fees</t>
  </si>
  <si>
    <t>Amount</t>
  </si>
  <si>
    <t>P/T@6</t>
  </si>
  <si>
    <t>F/T@8</t>
  </si>
  <si>
    <t>F/T@10</t>
  </si>
  <si>
    <t>F/T (8 cred)</t>
  </si>
  <si>
    <t>P/T (6 cred)</t>
  </si>
  <si>
    <t>CAB Ren</t>
  </si>
  <si>
    <t>Res</t>
  </si>
  <si>
    <t>NonRes</t>
  </si>
  <si>
    <t>Clean Energy</t>
  </si>
  <si>
    <t>Late Night Shuttle</t>
  </si>
  <si>
    <t>Transit Fee</t>
  </si>
  <si>
    <t>WashPirg</t>
  </si>
  <si>
    <t>Health (@ 8 or more cred)</t>
  </si>
  <si>
    <t>TOTAL per quarter</t>
  </si>
  <si>
    <t>TOTAL per year (x3)</t>
  </si>
  <si>
    <t>MES aim: get new students to 75-80% of need; continuing students to 80-85% of need (based on amount of $ they have + high # of nonres + they overawarded by $50K)</t>
  </si>
  <si>
    <t>(With fewer nonres, could have bigger gap -- like, fund to 60%, or…)</t>
  </si>
  <si>
    <t>MES/MPA*</t>
  </si>
  <si>
    <t>Resident Graduate</t>
  </si>
  <si>
    <t>Olympia ON/OFF Campus</t>
  </si>
  <si>
    <t>Enrollment</t>
  </si>
  <si>
    <t>Books/Supplies</t>
  </si>
  <si>
    <t>Room/Board</t>
  </si>
  <si>
    <t>Transportation</t>
  </si>
  <si>
    <t>Mandatory Fees*</t>
  </si>
  <si>
    <t>Loan Fees***</t>
  </si>
  <si>
    <t>Miscellaneous</t>
  </si>
  <si>
    <t>Tuition</t>
  </si>
  <si>
    <t>Living subtotal</t>
  </si>
  <si>
    <t>TOTAL</t>
  </si>
  <si>
    <t>Total COA</t>
  </si>
  <si>
    <t>Non-Res Graduate</t>
  </si>
  <si>
    <t>Olympia On/Off Campus</t>
  </si>
  <si>
    <t>MES = new non res</t>
  </si>
  <si>
    <t>MES = new res &amp; cont non res</t>
  </si>
  <si>
    <t>MES = cont res</t>
  </si>
  <si>
    <t>@75%</t>
  </si>
  <si>
    <t>tuition/fees</t>
  </si>
  <si>
    <t>fund up to 25%</t>
  </si>
  <si>
    <t>F/T Res</t>
  </si>
  <si>
    <t>F/T NonRes</t>
  </si>
  <si>
    <t>P/T Res</t>
  </si>
  <si>
    <t>P/T NonRes</t>
  </si>
  <si>
    <t>1 quarter tuition and fees, by res and f/t or p/t</t>
  </si>
  <si>
    <t>Nonresident waiver  -- range this year was 3250 to 5000</t>
  </si>
  <si>
    <t>-Benchmark is amount to pay for Core/6 credits for 1 qtr</t>
  </si>
  <si>
    <t>-For 1s and 1.5s, give waiver regardless of need</t>
  </si>
  <si>
    <t>-For 2s, reduce to about 70% need</t>
  </si>
  <si>
    <t>-For 2.5s, reduce to about 75% need</t>
  </si>
  <si>
    <t>Americorps award = 1 quarter P/T tuition &amp; fees</t>
  </si>
  <si>
    <t>Subtract from pool:</t>
  </si>
  <si>
    <t>Staff</t>
  </si>
  <si>
    <t>Not taking Core</t>
  </si>
  <si>
    <t>Not yet admitted</t>
  </si>
  <si>
    <t>2015-16 MPA Financial Aid</t>
  </si>
  <si>
    <t>1)</t>
  </si>
  <si>
    <r>
      <t xml:space="preserve">ENG award for grad students reduced this year to </t>
    </r>
    <r>
      <rPr>
        <b/>
        <sz val="12"/>
        <color theme="4" tint="-0.249977111117893"/>
        <rFont val="Arial"/>
        <family val="2"/>
      </rPr>
      <t>$2100</t>
    </r>
    <r>
      <rPr>
        <b/>
        <sz val="10"/>
        <color theme="4" tint="-0.249977111117893"/>
        <rFont val="Arial"/>
        <family val="2"/>
      </rPr>
      <t xml:space="preserve"> (vs. $2700)</t>
    </r>
  </si>
  <si>
    <t>2) Award to graduate students (current and applicants) with EFC = 0</t>
  </si>
  <si>
    <t>$304.20/cr</t>
  </si>
  <si>
    <t>$716.33/cr</t>
  </si>
  <si>
    <t xml:space="preserve">2015-16 Fees -- includes 6% increase in Health &amp; Counseling Fees </t>
  </si>
  <si>
    <t>School subtotal</t>
  </si>
  <si>
    <t>F/T 8 credits tuition and fees for 1 qtr = 2604 (did 2491 in 14-15)</t>
  </si>
  <si>
    <t>P/T 6 credits tuition and fees for 1 qtr = 1894 (did 1800 in 14-15)</t>
  </si>
  <si>
    <t>Use tuition instead of COA</t>
  </si>
  <si>
    <t>fund up to 20%</t>
  </si>
  <si>
    <r>
      <t xml:space="preserve">get student down to </t>
    </r>
    <r>
      <rPr>
        <b/>
        <sz val="11"/>
        <rFont val="Arial"/>
        <family val="2"/>
      </rPr>
      <t>75%</t>
    </r>
  </si>
  <si>
    <r>
      <t xml:space="preserve">get student down to </t>
    </r>
    <r>
      <rPr>
        <b/>
        <sz val="11"/>
        <rFont val="Arial"/>
        <family val="2"/>
      </rPr>
      <t>80%</t>
    </r>
  </si>
  <si>
    <t>2015-16 Costs per Year</t>
  </si>
  <si>
    <t>Tuition &amp; Fees: F/T@ 8 cr/qtr: res 7812; nonres 17703 (assume F/T w/no info); P/T@ 6 cr/qtr: res 5682, nonres 13100</t>
  </si>
  <si>
    <t>Assumed ENG for WA res w/ontime FAFSA &amp; = 0 EFC</t>
  </si>
  <si>
    <t>eo</t>
  </si>
  <si>
    <t>taking 2YC in 1516, already has 54 credits; last fac Core rating was F12, with a 3</t>
  </si>
  <si>
    <t>LOA pregnancy, due Feb 2015; plans to take 2YC in 1516 and graduate Su16, left in good status</t>
  </si>
  <si>
    <t>Cap</t>
  </si>
  <si>
    <t>Last here in Sp14, took F13/W14 1YC and ILC w/NCR in Sp14, not Sp 1YC</t>
  </si>
  <si>
    <t>Cap?</t>
  </si>
  <si>
    <t>Last here in F14, no comm since then; is to take 2YC, like in 1516, but earlier emails indicate reluctance</t>
  </si>
  <si>
    <t>awarded evergreen need grant (ENG) as of 4/23/15</t>
  </si>
  <si>
    <t>Hearst Native American Scholarship: FY1516: remainder of 17,422; FY1415, 0 remainder; FY1314: 3@2183; 1@1093</t>
  </si>
  <si>
    <t>Sara Ann Bilezikian Sustainability Fship = 1@5500</t>
  </si>
  <si>
    <t xml:space="preserve">Judge Fuller Graduate Fellowship = 1@1,415 </t>
  </si>
  <si>
    <t>should qualify for ENG -- emailed TH on 4/24</t>
  </si>
  <si>
    <t>n</t>
  </si>
  <si>
    <t>likely LOA</t>
  </si>
  <si>
    <t>per 4/15 e to AG: no planned 1516 enrollment: not returning "for foreseeable future"</t>
  </si>
  <si>
    <t>EO</t>
  </si>
  <si>
    <t>NONE</t>
  </si>
  <si>
    <t>nay</t>
  </si>
  <si>
    <t xml:space="preserve">-Super merit awards for students and admits </t>
  </si>
  <si>
    <t>-Admits with 2 A1s w/ 1 top</t>
  </si>
  <si>
    <t>Sum</t>
  </si>
  <si>
    <t>Sum to</t>
  </si>
  <si>
    <t>TWP sum</t>
  </si>
  <si>
    <t>TWP sum to</t>
  </si>
  <si>
    <t>Remainder: award later</t>
  </si>
  <si>
    <t>TBD</t>
  </si>
  <si>
    <t>= no ontime FAFSA: not considered for need based aid</t>
  </si>
  <si>
    <t>= late FAFSA: not considered for need based aid</t>
  </si>
  <si>
    <t>= Evergreen staff member</t>
  </si>
  <si>
    <t xml:space="preserve">who got 2 tops from 2 diff faculty </t>
  </si>
  <si>
    <t>7 people this year so we reduced award</t>
  </si>
  <si>
    <t>Americorps Education Award =  3@1900</t>
  </si>
  <si>
    <t>and students with 1s from 2 diff faculty + 1 top</t>
  </si>
  <si>
    <t>-Admits with 2 A1s and students with 1s from 2 diff faculty,</t>
  </si>
  <si>
    <t>if above 60% need</t>
  </si>
  <si>
    <t>TWP awarding -- must have ontime FAFSA</t>
  </si>
  <si>
    <t>% need: see "1415 Calc" tab for details: New Need/MPA Need 1</t>
  </si>
  <si>
    <t>MPA-Tribal Governance Award = 1 or 2, total of 2,638 (1,319x2, 879x3)</t>
  </si>
  <si>
    <t>if below 60% need</t>
  </si>
  <si>
    <t>Students at 1.5 with a top from 1 faculty, regardless of need</t>
  </si>
  <si>
    <t>(was at 1500, got to 1545 to use up funds, given # of awardees)</t>
  </si>
  <si>
    <t>(was at 500, up to 510 given # of awardees)</t>
  </si>
  <si>
    <t>Graduate Endowed Fellowship = 6,967; 1161x6, 995x7</t>
  </si>
  <si>
    <t>Below 2.5 ratings for merit avg or 3 or below in W15</t>
  </si>
  <si>
    <t>2.5s and above with ontime FAFSA, reduce to 75-80%</t>
  </si>
  <si>
    <t>variable awards</t>
  </si>
  <si>
    <t>Award Amounts</t>
  </si>
  <si>
    <t>Add Kiriko's Hyogo student full non resident tuition waiver to FA spreadsheet</t>
  </si>
  <si>
    <t>= will receive Hyogo student non resident tuition waiver</t>
  </si>
  <si>
    <t>= p/t</t>
  </si>
  <si>
    <t>Attending F/T or P/T in 15-16? (from online app spreadsheet) -- if 2 or more qtrs = P, then P</t>
  </si>
  <si>
    <t>GEF awarding -- must have ontime FAFSA</t>
  </si>
  <si>
    <t>Merit awards -- no ontime FAFSA needed:</t>
  </si>
  <si>
    <t>in 2014-15, students w/these ratings were given *Merit* awards and therefore no FAFSA was needed</t>
  </si>
  <si>
    <t>General Philosophy: prefer higher quality, require *ontime* FAFSA for non-Merit awards</t>
  </si>
  <si>
    <t>-Get 2.5s and above with ontime FAFSA down to 75-80%</t>
  </si>
  <si>
    <t xml:space="preserve">-Get top (1s) resident students w/ontime FAFSA to 60% of need or below </t>
  </si>
  <si>
    <t>-Give top (1s and 1.5s w/1 top) w/ontime FAFSA about $500 to recognize merit, regardless of need</t>
  </si>
  <si>
    <t>2nd round awarding (leftover funds and funds from decliners)</t>
  </si>
  <si>
    <t>5/1 per Colby e: loan history cleared, awarded ENG; 4/27 per Colby: she can't be packaged as she has to clear up her loan history: National Student Loan Data (NSLDS) Website indicates at least 1 loan in default, and until it's cleared up, she can't be awarded aid, incl federal loans or any MPA aid. Hold aid awarding til cleared.</t>
  </si>
  <si>
    <t xml:space="preserve">-As of 5/21/15: About halfway through emailing cont students, I changed the process so that I </t>
  </si>
  <si>
    <t>sort by "applied for MPA FA" and I only email people who didn't apply if they got an award of some kind (Merit, ENG).</t>
  </si>
  <si>
    <t>no: no app or award</t>
  </si>
  <si>
    <t>MPA Merit Award: 2100 Exc Merit, 1545 Merit (or prorated for p/t)</t>
  </si>
  <si>
    <t>MPA Merit Award - Tribal Governance: 2100 Exc Merit, 1545 Merit (or prorated for p/t)</t>
  </si>
  <si>
    <t>-Finished awarding on M 4/27</t>
  </si>
  <si>
    <t>-Finished emailing all new admits on W 4/29</t>
  </si>
  <si>
    <t>-Award timeline keyed off of new admit depo deadline = T 5/5: give new admits at least 6 days to pay depo after FA notification</t>
  </si>
  <si>
    <t>-Emailed cont students week of 5/18: finished emailing F 5/22</t>
  </si>
  <si>
    <t>w/d 7/27/15 -- didn't complete stat: DEFUND $1,900 TW (Americorps)</t>
  </si>
  <si>
    <t>= w/d, defund</t>
  </si>
  <si>
    <t>w/d 9/24/15: DEFUND TW $1,050</t>
  </si>
  <si>
    <t>w/d 9/24/15: defund TW $1050</t>
  </si>
  <si>
    <t>w/d 9/24/15: DEFUND $510 TW</t>
  </si>
  <si>
    <t xml:space="preserve">FY1516: TWP remainder: </t>
  </si>
  <si>
    <t>FY1516 EFGA remainder:</t>
  </si>
  <si>
    <t xml:space="preserve">As of 9/28: Remainder Total = </t>
  </si>
  <si>
    <t>Tuition Waiver Pool (TWP): $58K - Amer</t>
  </si>
  <si>
    <r>
      <t>Merit Awards: All students considered,</t>
    </r>
    <r>
      <rPr>
        <b/>
        <sz val="10"/>
        <rFont val="Arial"/>
        <family val="2"/>
      </rPr>
      <t xml:space="preserve">        FAFSA *not* required</t>
    </r>
  </si>
  <si>
    <t>per 9/14 e: new job, taking a leave, ret F16 for 2YC: DEFUND $4,000 TW</t>
  </si>
  <si>
    <t>PER 9/24/15 e: on leave 15-16, will return 16-17 for 2YC, defund $4,000 TW</t>
  </si>
  <si>
    <t>= ontime FAFSA ("O" in Column 20)</t>
  </si>
  <si>
    <t>= rated as "top" student by 1 or more faculty</t>
  </si>
  <si>
    <t>merit + need</t>
  </si>
  <si>
    <t>need</t>
  </si>
  <si>
    <t>aid yr</t>
  </si>
  <si>
    <t>stu id</t>
  </si>
  <si>
    <t>first name</t>
  </si>
  <si>
    <t>middle name</t>
  </si>
  <si>
    <t>last name</t>
  </si>
  <si>
    <t>email</t>
  </si>
  <si>
    <t>category</t>
  </si>
  <si>
    <t>registered</t>
  </si>
  <si>
    <t>Year</t>
  </si>
  <si>
    <t>In Core</t>
  </si>
  <si>
    <t>F15</t>
  </si>
  <si>
    <t>W16</t>
  </si>
  <si>
    <t>Avg</t>
  </si>
  <si>
    <t>Tops</t>
  </si>
  <si>
    <t>start term</t>
  </si>
  <si>
    <t>eligible</t>
  </si>
  <si>
    <t>fafsa rec'd</t>
  </si>
  <si>
    <t>cost of education (COE)</t>
  </si>
  <si>
    <t>offer</t>
  </si>
  <si>
    <t>family contribution (FC)</t>
  </si>
  <si>
    <t>COE-FC</t>
  </si>
  <si>
    <t>waivers</t>
  </si>
  <si>
    <t>MPA waiver amounts</t>
  </si>
  <si>
    <t>loans offered</t>
  </si>
  <si>
    <t>loans accepted</t>
  </si>
  <si>
    <t>evergreen need grant</t>
  </si>
  <si>
    <t>other awards</t>
  </si>
  <si>
    <t>other awards amounts</t>
  </si>
  <si>
    <t>MPA award total</t>
  </si>
  <si>
    <t>ENG + MPA awards</t>
  </si>
  <si>
    <t>TW award = $7,319</t>
  </si>
  <si>
    <t>EFGA = 2,116</t>
  </si>
  <si>
    <t>2nd round award total</t>
  </si>
  <si>
    <t>Total MPA awards</t>
  </si>
  <si>
    <t>Total MPA + ENG</t>
  </si>
  <si>
    <t>New need</t>
  </si>
  <si>
    <t>Email sent</t>
  </si>
  <si>
    <t>other resources</t>
  </si>
  <si>
    <t>AS</t>
  </si>
  <si>
    <t>MPA Tuition Waiver-STWMPA-  $2100</t>
  </si>
  <si>
    <t>Fed Direct Unsubsidized Loan-DLU-  $16747</t>
  </si>
  <si>
    <t>TESC Endowment Fellowships-GREND-  $995</t>
  </si>
  <si>
    <t>Marie</t>
  </si>
  <si>
    <t>MPA Tuition Waiver-STWMPA-  $1159</t>
  </si>
  <si>
    <t>Fed Direct Unsubsidized Loan-DLU-  $0</t>
  </si>
  <si>
    <t>Patrick</t>
  </si>
  <si>
    <t>moocha03@evergreen.edu</t>
  </si>
  <si>
    <t>Core</t>
  </si>
  <si>
    <t>MPA Tuition Waiver-STWMPA-  $510</t>
  </si>
  <si>
    <t>Fed Direct Unsubsidized Loan-DLU-  $12432</t>
  </si>
  <si>
    <t>-CHEK-#662954 9/4/15 $3000 F15- $0, 201610-MISCH1-Department of Financial Institutions- $3000, 201620-MISCH1-Department of Financial Institutions- $3000, 201630-MISCH1-Department of Financial Institutions- $3000</t>
  </si>
  <si>
    <t>MPA Tuition Waiver-STWMPA-  $1545</t>
  </si>
  <si>
    <t>Fed Direct Unsubsidized Loan-DLU-  $20397</t>
  </si>
  <si>
    <t>Alixandra</t>
  </si>
  <si>
    <t>addfai17@evergreen.edu</t>
  </si>
  <si>
    <t>Fed Direct Unsubsidized Loan-DLU-  $19842</t>
  </si>
  <si>
    <t>radgal12@evergreen.edu</t>
  </si>
  <si>
    <t>Christine</t>
  </si>
  <si>
    <t>Fed Direct Unsubsidized Loan-DLU-  $20500</t>
  </si>
  <si>
    <t>Fed Direct Unsubsidized Loan-DLU-  $</t>
  </si>
  <si>
    <t>Donald</t>
  </si>
  <si>
    <t>Veteran Waiver-VWVR-  $3959</t>
  </si>
  <si>
    <t>Fed Direct Unsubsidized Loan-DLU-  $18592</t>
  </si>
  <si>
    <t>Vyacheslavovna</t>
  </si>
  <si>
    <t>Fed Direct Grad Plus Loan-DLG-  $2382, Fed Direct Unsubsidized Loan-DLU-  $17856</t>
  </si>
  <si>
    <t>TESC Foundation Fellowships-GRFDN-  $1290</t>
  </si>
  <si>
    <t>E</t>
  </si>
  <si>
    <t>zuejes21@evergreen.edu</t>
  </si>
  <si>
    <t>Joan</t>
  </si>
  <si>
    <t>kenmeg16@evergreen.edu</t>
  </si>
  <si>
    <t>Fed Direct Grad Plus Loan-DLG-  $, Fed Direct Unsubsidized Loan-DLU-  $20500</t>
  </si>
  <si>
    <t>Fed Direct Unsubsidized Loan-DLU-  $1198</t>
  </si>
  <si>
    <t>-CHEK-#30414 8/24/15 $666.66 F15- $0, -CHEK-#40228 12/17/15 $666.66 W16- $0, -CHEK-#40520 3/14/16 $666.68 SP16- $0, -CHEK-#98565 10-1-15 $2500 F15- $0, -CHEK-#99682 1/13/16 $1870.50 W16- $0, 201610-MISCH1-Community Youth Services- $2500, 201620-MISCH1-Community Youth Services- $1870.5, 201610-PRIDE-Pride Foundation- $666.66, 201620-PRIDE-Pride Foundation- $666.66, 201630-PRIDE-Pride Foundation- $666.68</t>
  </si>
  <si>
    <t>Opal</t>
  </si>
  <si>
    <t>Kristine</t>
  </si>
  <si>
    <t>herlis13@evergreen.edu</t>
  </si>
  <si>
    <t>2015-04-14</t>
  </si>
  <si>
    <t>Eileen</t>
  </si>
  <si>
    <t>porsam25@evergreen.edu</t>
  </si>
  <si>
    <t>Fed Direct Unsubsidized Loan-DLU-  $11445</t>
  </si>
  <si>
    <t>Americorp Guarantee-AMCORP-  $8992, TESC Endowment Fellowships-GREND-  $995</t>
  </si>
  <si>
    <t>Fed Direct Unsubsidized Loan-DLU-  $20137</t>
  </si>
  <si>
    <t>TESC Endowment Fellowships-GREND-  $995, TESC Foundation Fellowships-GRFDN-  $810</t>
  </si>
  <si>
    <t>Dennae</t>
  </si>
  <si>
    <t>Fed Direct Grad Plus Loan-DLG-  $, Fed Direct Unsubsidized Loan-DLU-  $20022</t>
  </si>
  <si>
    <t>TESC Foundation Fellowships-GRFDN-  $1920</t>
  </si>
  <si>
    <t>Alumni Scholarship-ALUM-  $650, TESC Foundation Fellowships-GRFDN-  $650</t>
  </si>
  <si>
    <t>Fed Direct Unsubsidized Loan-DLU-  $7000</t>
  </si>
  <si>
    <t>TESC Foundation Fellowships-GRFDN-  $1500</t>
  </si>
  <si>
    <t>Fed Direct Unsubsidized Loan-DLU-  $12222</t>
  </si>
  <si>
    <t>-CHEK-#430413 2/2/16 $3239.50 W16- $0, 201610-TRIBAL-Tulalip Tribes- $3240, 201620-TRIBAL-Tulalip Tribes- $3240, 201630-TRIBAL-Tulalip Tribes- $2611.8</t>
  </si>
  <si>
    <t>Fed Direct Unsubsidized Loan-DLU-  $6637</t>
  </si>
  <si>
    <t>MPA Tuition Waiver-STWMPA-  $1050</t>
  </si>
  <si>
    <t>Fed Direct Unsubsidized Loan-DLU-  $18792</t>
  </si>
  <si>
    <t>Elise</t>
  </si>
  <si>
    <t>krolea11@evergreen.edu</t>
  </si>
  <si>
    <t>Starr</t>
  </si>
  <si>
    <t>halbri03@evergreen.edu</t>
  </si>
  <si>
    <t>Fed Direct Unsubsidized Loan-DLU-  $18297</t>
  </si>
  <si>
    <t>luflev19@evergreen.edu</t>
  </si>
  <si>
    <t>Fed Direct Unsubsidized Loan-DLU-  $18271</t>
  </si>
  <si>
    <t>Elain</t>
  </si>
  <si>
    <t>Vance</t>
  </si>
  <si>
    <t>Fed Direct Unsubsidized Loan-DLU-  $17960</t>
  </si>
  <si>
    <t>keokev01@evergreen.edu</t>
  </si>
  <si>
    <t>Kattsina</t>
  </si>
  <si>
    <t>blakar28@evergreen.edu</t>
  </si>
  <si>
    <t>Fed Direct Grad Plus Loan-DLG-  $, Fed Direct Unsubsidized Loan-DLU-  $13432</t>
  </si>
  <si>
    <t>-CHEK-#30384 8/19/15 $2666.67 F15- $0, -CHEK-#40182 12-9-15 $2666.67 W16- $0, -CHEK-#40480 2/25/16 $2666.66 SP16- $0, 201610-PRIDE-Pride Foundation- $2666.67, 201620-PRIDE-Pride Foundation- $2666.67, 201630-PRIDE-Pride Foundation- $2666.66</t>
  </si>
  <si>
    <t>Irene</t>
  </si>
  <si>
    <t>Veteran's Dependent Waiver GR-VDWVRG-  $9138</t>
  </si>
  <si>
    <t>Fed Direct Unsubsidized Loan-DLU-  $11361</t>
  </si>
  <si>
    <t>Alayne</t>
  </si>
  <si>
    <t>Veteran's Dependent Waiver GR-VDWVRG-  $7919.6</t>
  </si>
  <si>
    <t>Fed Direct Unsubsidized Loan-DLU-  $14631</t>
  </si>
  <si>
    <t>lindav26@evergreen.edu</t>
  </si>
  <si>
    <t>Fed Direct Unsubsidized Loan-DLU-  $6106</t>
  </si>
  <si>
    <t>Fed Direct Unsubsidized Loan-DLU-  $16941</t>
  </si>
  <si>
    <t>Lynn</t>
  </si>
  <si>
    <t>J</t>
  </si>
  <si>
    <t>Fed Direct Unsubsidized Loan-DLU-  $19827</t>
  </si>
  <si>
    <t>Luise</t>
  </si>
  <si>
    <t>Fed Direct Unsubsidized Loan-DLU-  $8024</t>
  </si>
  <si>
    <t>Sara Ann Bilezikian Fellowship-BILEZI-  $5500, Evergreen Sustainability Schol-CARGIL-  $6600</t>
  </si>
  <si>
    <t>Already awarded  lots of $</t>
  </si>
  <si>
    <t>Fed Direct Unsubsidized Loan-DLU-  $12000</t>
  </si>
  <si>
    <t>Kristin</t>
  </si>
  <si>
    <t>Ursula</t>
  </si>
  <si>
    <t>isalin26@evergreen.edu</t>
  </si>
  <si>
    <t>Fed Direct Grad Plus Loan-DLG-  $, Fed Direct Unsubsidized Loan-DLU-  $19238</t>
  </si>
  <si>
    <t>M H</t>
  </si>
  <si>
    <t>MPA Tuition Waiver-STWMPA-  $1417</t>
  </si>
  <si>
    <t>Fed Direct Unsubsidized Loan-DLU-  $9000</t>
  </si>
  <si>
    <t>Eugene</t>
  </si>
  <si>
    <t>Heath</t>
  </si>
  <si>
    <t>Fed Direct Unsubsidized Loan-DLU-  $9500</t>
  </si>
  <si>
    <t>2015-05-11</t>
  </si>
  <si>
    <t>Richard</t>
  </si>
  <si>
    <t>Veteran Waiver-VWVR-  $1523</t>
  </si>
  <si>
    <t>Fed Direct Unsubsidized Loan-DLU-  $3000</t>
  </si>
  <si>
    <t>D.</t>
  </si>
  <si>
    <t>andbra11@evergreen.edu</t>
  </si>
  <si>
    <t>Fed Direct Unsubsidized Loan-DLU-  $15464</t>
  </si>
  <si>
    <t>Gwendolyn</t>
  </si>
  <si>
    <t>Sandina</t>
  </si>
  <si>
    <t>2015-05-06</t>
  </si>
  <si>
    <t>Fed Direct Unsubsidized Loan-DLU-  $4233</t>
  </si>
  <si>
    <t>2015-04-20</t>
  </si>
  <si>
    <t>Anne</t>
  </si>
  <si>
    <t>peremi24@evergreen.edu</t>
  </si>
  <si>
    <t>Fed Direct Unsubsidized Loan-DLU-  $4382</t>
  </si>
  <si>
    <t>201610-WSAC-Washington Student Achievement Council- $2310.55, 201610-WSAC-Washington Student Achievement Council- $318.45, 201620-WSAC-Washington Student Achievement Council- $1373.1, 201630-WSAC-Washington Student Achievement Council- $2311</t>
  </si>
  <si>
    <t>Gedanke</t>
  </si>
  <si>
    <t>Fed Direct Unsubsidized Loan-DLU-  $8555</t>
  </si>
  <si>
    <t>Fed Direct Unsubsidized Loan-DLU-  $20272</t>
  </si>
  <si>
    <t>klasha29@evergreen.edu</t>
  </si>
  <si>
    <t>Fed Direct Grad Plus Loan-DLG-  $932, Fed Direct Unsubsidized Loan-DLU-  $20500</t>
  </si>
  <si>
    <t>Morrison</t>
  </si>
  <si>
    <t>Veteran Waiver-VWVR-  $2437</t>
  </si>
  <si>
    <t>Fed Direct Unsubsidized Loan-DLU-  $10468</t>
  </si>
  <si>
    <t>Americorp Guarantee-AMCORP-  $5262.48</t>
  </si>
  <si>
    <t>201620-VETWVR-held for vet's waiver- $0, 201630-VETWVR-held for vet's waiver- $0</t>
  </si>
  <si>
    <t>Fed Direct Grad Plus Loan-DLG-  $3842, Fed Direct Unsubsidized Loan-DLU-  $20500</t>
  </si>
  <si>
    <t>Omar</t>
  </si>
  <si>
    <t>Robert</t>
  </si>
  <si>
    <t>Blair</t>
  </si>
  <si>
    <t>tussan23@evergreen.edu</t>
  </si>
  <si>
    <t>2015-04-24</t>
  </si>
  <si>
    <t>Sahara</t>
  </si>
  <si>
    <t>Ann</t>
  </si>
  <si>
    <t>Veteran Waiver-VWVR-  $4569</t>
  </si>
  <si>
    <t>Jamal</t>
  </si>
  <si>
    <t>Esther</t>
  </si>
  <si>
    <t>tousal23@evergreen.edu</t>
  </si>
  <si>
    <t>Fed Direct Unsubsidized Loan-DLU-  $19824</t>
  </si>
  <si>
    <t>Fed Direct Unsubsidized Loan-DLU-  $18291</t>
  </si>
  <si>
    <t>2015-04-15</t>
  </si>
  <si>
    <t>Dennison</t>
  </si>
  <si>
    <t>Veteran Waiver-VWVR-  $3351</t>
  </si>
  <si>
    <t>Fed Direct Unsubsidized Loan-DLU-  $17287</t>
  </si>
  <si>
    <t>Jewell Renee</t>
  </si>
  <si>
    <t>Patricia</t>
  </si>
  <si>
    <t>mapmau07@evergreen.edu</t>
  </si>
  <si>
    <t>May</t>
  </si>
  <si>
    <t>Russell</t>
  </si>
  <si>
    <t>Alumni Scholarship-ALUM-  $1000</t>
  </si>
  <si>
    <t>Fed Direct Unsubsidized Loan-DLU-  $20338</t>
  </si>
  <si>
    <t>Kirk</t>
  </si>
  <si>
    <t>Fed Direct Unsubsidized Loan-DLU-  $16188</t>
  </si>
  <si>
    <t>Angelique</t>
  </si>
  <si>
    <t>Fed Direct Unsubsidized Loan-DLU-  $15842</t>
  </si>
  <si>
    <t>John Walker Fellowship-WALKER-  $400</t>
  </si>
  <si>
    <t>-CHEK-#23202 8/27/15 $1200 F15- $0, 201610-TRIBAL-Doyon Foundation- $1200, 201620-TRIBAL-Doyon Foundation- $1200, 201630-TRIBAL-Doyon Foundation- $1200</t>
  </si>
  <si>
    <t>Theodore Carl</t>
  </si>
  <si>
    <t>johwil16@evergreen.edu</t>
  </si>
  <si>
    <t>MPA Tuition Waiver-STWMPA-  $1900</t>
  </si>
  <si>
    <t>Fed Direct Grad Plus Loan-DLG-  $, Fed Direct Unsubsidized Loan-DLU-  $20042</t>
  </si>
  <si>
    <t>Fed Direct Unsubsidized Loan-DLU-  $7003</t>
  </si>
  <si>
    <t>Awarded</t>
  </si>
  <si>
    <t>Remaining</t>
  </si>
  <si>
    <t>Total</t>
  </si>
  <si>
    <t>EFGA = need</t>
  </si>
  <si>
    <t>TW = merit + need</t>
  </si>
  <si>
    <t>Split of amounts based on relative % of total registered MPA students (based on FTE, excluding Evergreen staff)</t>
  </si>
  <si>
    <t>PNAPP split = 82%</t>
  </si>
  <si>
    <t>TG split = 18%</t>
  </si>
  <si>
    <t>TW</t>
  </si>
  <si>
    <t>EFGA</t>
  </si>
  <si>
    <t>PNAPP</t>
  </si>
  <si>
    <t>TG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</si>
</sst>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mmm\-yy"/>
    <numFmt numFmtId="165" formatCode="m/d/yy;@"/>
    <numFmt numFmtId="166" formatCode="m/d;@"/>
    <numFmt numFmtId="167" formatCode="&quot;$&quot;#,##0"/>
  </numFmts>
  <fonts count="6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color indexed="8"/>
      <name val="Arial"/>
      <family val="2"/>
    </font>
    <font>
      <sz val="11"/>
      <color indexed="8"/>
      <name val="Calibri"/>
      <family val="2"/>
    </font>
    <font>
      <sz val="9"/>
      <color indexed="8"/>
      <name val="Arial"/>
      <family val="2"/>
    </font>
    <font>
      <b/>
      <sz val="9"/>
      <color indexed="8"/>
      <name val="Arial"/>
      <family val="2"/>
    </font>
    <font>
      <sz val="8"/>
      <color theme="1"/>
      <name val="Arial"/>
      <family val="2"/>
    </font>
    <font>
      <sz val="8"/>
      <color theme="1"/>
      <name val="Calibri"/>
      <family val="2"/>
      <scheme val="minor"/>
    </font>
    <font>
      <b/>
      <sz val="11"/>
      <name val="Times New Roman"/>
      <family val="1"/>
    </font>
    <font>
      <sz val="11"/>
      <name val="Times New Roman"/>
      <family val="1"/>
    </font>
    <font>
      <b/>
      <sz val="10"/>
      <name val="Arial"/>
      <family val="2"/>
    </font>
    <font>
      <sz val="9"/>
      <name val="Arial"/>
      <family val="2"/>
    </font>
    <font>
      <u/>
      <sz val="11"/>
      <color theme="10"/>
      <name val="Calibri"/>
      <family val="2"/>
      <scheme val="minor"/>
    </font>
    <font>
      <b/>
      <sz val="10"/>
      <color theme="1"/>
      <name val="Arial"/>
      <family val="2"/>
    </font>
    <font>
      <sz val="9"/>
      <color theme="1"/>
      <name val="Arial"/>
      <family val="2"/>
    </font>
    <font>
      <b/>
      <sz val="10"/>
      <color theme="1"/>
      <name val="Calibri"/>
      <family val="2"/>
      <scheme val="minor"/>
    </font>
    <font>
      <sz val="10"/>
      <color theme="1"/>
      <name val="Arial"/>
      <family val="2"/>
    </font>
    <font>
      <b/>
      <sz val="11"/>
      <color indexed="8"/>
      <name val="Calibri"/>
      <family val="2"/>
    </font>
    <font>
      <b/>
      <sz val="10"/>
      <color indexed="8"/>
      <name val="Arial"/>
      <family val="2"/>
    </font>
    <font>
      <sz val="11"/>
      <name val="Calibri"/>
      <family val="2"/>
      <scheme val="minor"/>
    </font>
    <font>
      <sz val="8"/>
      <name val="Calibri"/>
      <family val="2"/>
      <scheme val="minor"/>
    </font>
    <font>
      <sz val="11"/>
      <name val="Calibri"/>
      <family val="2"/>
    </font>
    <font>
      <u/>
      <sz val="11"/>
      <name val="Calibri"/>
      <family val="2"/>
      <scheme val="minor"/>
    </font>
    <font>
      <sz val="8"/>
      <name val="Arial"/>
      <family val="2"/>
    </font>
    <font>
      <b/>
      <sz val="11"/>
      <name val="Calibri"/>
      <family val="2"/>
      <scheme val="minor"/>
    </font>
    <font>
      <sz val="9"/>
      <color theme="1"/>
      <name val="Calibri"/>
      <family val="2"/>
      <scheme val="minor"/>
    </font>
    <font>
      <sz val="10"/>
      <color rgb="FFFFFF00"/>
      <name val="Arial"/>
      <family val="2"/>
    </font>
    <font>
      <b/>
      <i/>
      <sz val="10"/>
      <name val="Arial"/>
      <family val="2"/>
    </font>
    <font>
      <b/>
      <sz val="10"/>
      <color rgb="FFFFFF00"/>
      <name val="Arial"/>
      <family val="2"/>
    </font>
    <font>
      <sz val="10"/>
      <name val="Microsoft Sans Serif"/>
      <family val="2"/>
    </font>
    <font>
      <i/>
      <sz val="10"/>
      <name val="Arial"/>
      <family val="2"/>
    </font>
    <font>
      <b/>
      <sz val="11"/>
      <name val="Arial"/>
      <family val="2"/>
    </font>
    <font>
      <b/>
      <sz val="11"/>
      <color theme="1"/>
      <name val="Arial"/>
      <family val="2"/>
    </font>
    <font>
      <b/>
      <sz val="9"/>
      <name val="Arial"/>
      <family val="2"/>
    </font>
    <font>
      <sz val="11"/>
      <color indexed="8"/>
      <name val="Times New Roman"/>
      <family val="1"/>
    </font>
    <font>
      <u/>
      <sz val="10"/>
      <color theme="10"/>
      <name val="Arial"/>
      <family val="2"/>
    </font>
    <font>
      <u/>
      <sz val="10"/>
      <name val="Arial"/>
      <family val="2"/>
    </font>
    <font>
      <u/>
      <sz val="10"/>
      <color rgb="FFFFFF00"/>
      <name val="Arial"/>
      <family val="2"/>
    </font>
    <font>
      <b/>
      <sz val="10"/>
      <color theme="4" tint="-0.249977111117893"/>
      <name val="Arial"/>
      <family val="2"/>
    </font>
    <font>
      <b/>
      <sz val="9"/>
      <color theme="4" tint="-0.249977111117893"/>
      <name val="Arial"/>
      <family val="2"/>
    </font>
    <font>
      <b/>
      <i/>
      <sz val="9"/>
      <color rgb="FF009900"/>
      <name val="Arial"/>
      <family val="2"/>
    </font>
    <font>
      <b/>
      <sz val="12"/>
      <color theme="4" tint="-0.249977111117893"/>
      <name val="Arial"/>
      <family val="2"/>
    </font>
    <font>
      <sz val="10"/>
      <color theme="2" tint="-0.749992370372631"/>
      <name val="Arial"/>
      <family val="2"/>
    </font>
    <font>
      <sz val="10"/>
      <color rgb="FFC00000"/>
      <name val="Arial"/>
      <family val="2"/>
    </font>
    <font>
      <b/>
      <sz val="10"/>
      <color rgb="FFC00000"/>
      <name val="Arial"/>
      <family val="2"/>
    </font>
    <font>
      <b/>
      <sz val="10"/>
      <color theme="2" tint="-0.749992370372631"/>
      <name val="Arial"/>
      <family val="2"/>
    </font>
    <font>
      <b/>
      <sz val="14"/>
      <name val="Arial"/>
      <family val="2"/>
    </font>
    <font>
      <b/>
      <sz val="16"/>
      <name val="Arial"/>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BDFFBD"/>
        <bgColor indexed="64"/>
      </patternFill>
    </fill>
    <fill>
      <patternFill patternType="solid">
        <fgColor rgb="FFFF0000"/>
        <bgColor indexed="64"/>
      </patternFill>
    </fill>
    <fill>
      <patternFill patternType="solid">
        <fgColor rgb="FF990099"/>
        <bgColor indexed="64"/>
      </patternFill>
    </fill>
    <fill>
      <patternFill patternType="solid">
        <fgColor rgb="FF7030A0"/>
        <bgColor indexed="64"/>
      </patternFill>
    </fill>
    <fill>
      <patternFill patternType="solid">
        <fgColor rgb="FFFF33CC"/>
        <bgColor indexed="64"/>
      </patternFill>
    </fill>
    <fill>
      <patternFill patternType="solid">
        <fgColor indexed="46"/>
        <bgColor indexed="64"/>
      </patternFill>
    </fill>
    <fill>
      <patternFill patternType="solid">
        <fgColor rgb="FFCCFFCC"/>
        <bgColor indexed="64"/>
      </patternFill>
    </fill>
    <fill>
      <patternFill patternType="solid">
        <fgColor indexed="41"/>
        <bgColor indexed="64"/>
      </patternFill>
    </fill>
    <fill>
      <patternFill patternType="solid">
        <fgColor indexed="50"/>
        <bgColor indexed="64"/>
      </patternFill>
    </fill>
    <fill>
      <patternFill patternType="solid">
        <fgColor rgb="FF9999FF"/>
        <bgColor indexed="64"/>
      </patternFill>
    </fill>
    <fill>
      <patternFill patternType="solid">
        <fgColor rgb="FFFFFF99"/>
        <bgColor indexed="64"/>
      </patternFill>
    </fill>
    <fill>
      <patternFill patternType="solid">
        <fgColor rgb="FF97E11F"/>
        <bgColor indexed="64"/>
      </patternFill>
    </fill>
    <fill>
      <patternFill patternType="solid">
        <fgColor indexed="11"/>
        <bgColor indexed="64"/>
      </patternFill>
    </fill>
    <fill>
      <patternFill patternType="solid">
        <fgColor theme="6" tint="-0.249977111117893"/>
        <bgColor indexed="64"/>
      </patternFill>
    </fill>
    <fill>
      <patternFill patternType="solid">
        <fgColor rgb="FF00FFFF"/>
        <bgColor indexed="64"/>
      </patternFill>
    </fill>
    <fill>
      <patternFill patternType="solid">
        <fgColor indexed="51"/>
        <bgColor indexed="64"/>
      </patternFill>
    </fill>
    <fill>
      <patternFill patternType="solid">
        <fgColor indexed="49"/>
        <bgColor indexed="64"/>
      </patternFill>
    </fill>
    <fill>
      <patternFill patternType="solid">
        <fgColor rgb="FFCC99FF"/>
        <bgColor indexed="64"/>
      </patternFill>
    </fill>
    <fill>
      <patternFill patternType="solid">
        <fgColor indexed="42"/>
        <bgColor indexed="64"/>
      </patternFill>
    </fill>
    <fill>
      <patternFill patternType="solid">
        <fgColor indexed="15"/>
        <bgColor indexed="64"/>
      </patternFill>
    </fill>
    <fill>
      <patternFill patternType="solid">
        <fgColor rgb="FFFFE781"/>
        <bgColor indexed="64"/>
      </patternFill>
    </fill>
    <fill>
      <patternFill patternType="solid">
        <fgColor indexed="52"/>
        <bgColor indexed="64"/>
      </patternFill>
    </fill>
    <fill>
      <patternFill patternType="solid">
        <fgColor indexed="44"/>
        <bgColor indexed="64"/>
      </patternFill>
    </fill>
    <fill>
      <patternFill patternType="solid">
        <fgColor rgb="FF00B050"/>
        <bgColor indexed="64"/>
      </patternFill>
    </fill>
    <fill>
      <patternFill patternType="solid">
        <fgColor rgb="FFCC99FF"/>
        <bgColor indexed="0"/>
      </patternFill>
    </fill>
    <fill>
      <patternFill patternType="solid">
        <fgColor rgb="FF99CCFF"/>
        <bgColor indexed="64"/>
      </patternFill>
    </fill>
    <fill>
      <patternFill patternType="solid">
        <fgColor theme="0" tint="-0.249977111117893"/>
        <bgColor indexed="64"/>
      </patternFill>
    </fill>
    <fill>
      <patternFill patternType="solid">
        <fgColor rgb="FF92D050"/>
        <bgColor indexed="64"/>
      </patternFill>
    </fill>
    <fill>
      <patternFill patternType="solid">
        <fgColor indexed="13"/>
        <bgColor indexed="64"/>
      </patternFill>
    </fill>
    <fill>
      <patternFill patternType="solid">
        <fgColor indexed="44"/>
        <bgColor indexed="0"/>
      </patternFill>
    </fill>
    <fill>
      <patternFill patternType="solid">
        <fgColor rgb="FF00B050"/>
        <bgColor indexed="0"/>
      </patternFill>
    </fill>
    <fill>
      <patternFill patternType="solid">
        <fgColor indexed="22"/>
        <bgColor indexed="0"/>
      </patternFill>
    </fill>
    <fill>
      <patternFill patternType="solid">
        <fgColor rgb="FFFFFF00"/>
        <bgColor indexed="0"/>
      </patternFill>
    </fill>
    <fill>
      <patternFill patternType="solid">
        <fgColor rgb="FF00FF00"/>
        <bgColor indexed="64"/>
      </patternFill>
    </fill>
    <fill>
      <patternFill patternType="solid">
        <fgColor rgb="FF00FFFF"/>
        <bgColor indexed="0"/>
      </patternFill>
    </fill>
    <fill>
      <patternFill patternType="solid">
        <fgColor rgb="FFFFC000"/>
        <bgColor indexed="0"/>
      </patternFill>
    </fill>
    <fill>
      <patternFill patternType="solid">
        <fgColor indexed="51"/>
        <bgColor indexed="0"/>
      </patternFill>
    </fill>
    <fill>
      <patternFill patternType="solid">
        <fgColor indexed="13"/>
        <bgColor indexed="0"/>
      </patternFill>
    </fill>
    <fill>
      <patternFill patternType="solid">
        <fgColor rgb="FF66FFCC"/>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66FF3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rgb="FFFF99FF"/>
        <bgColor indexed="64"/>
      </patternFill>
    </fill>
    <fill>
      <patternFill patternType="solid">
        <fgColor rgb="FFFFC000"/>
        <bgColor indexed="64"/>
      </patternFill>
    </fill>
    <fill>
      <patternFill patternType="solid">
        <fgColor rgb="FF00B0F0"/>
        <bgColor indexed="64"/>
      </patternFill>
    </fill>
    <fill>
      <patternFill patternType="solid">
        <fgColor rgb="FF80C000"/>
        <bgColor indexed="64"/>
      </patternFill>
    </fill>
    <fill>
      <patternFill patternType="solid">
        <fgColor theme="9" tint="0.39997558519241921"/>
        <bgColor indexed="64"/>
      </patternFill>
    </fill>
    <fill>
      <patternFill patternType="solid">
        <fgColor rgb="FFFFCC99"/>
        <bgColor indexed="64"/>
      </patternFill>
    </fill>
    <fill>
      <patternFill patternType="solid">
        <fgColor rgb="FF0070C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30" fillId="0" borderId="0" applyNumberFormat="0" applyFill="0" applyBorder="0" applyAlignment="0" applyProtection="0"/>
    <xf numFmtId="0" fontId="20" fillId="0" borderId="0"/>
    <xf numFmtId="0" fontId="18" fillId="0" borderId="0"/>
    <xf numFmtId="44" fontId="18" fillId="0" borderId="0" applyFont="0" applyFill="0" applyBorder="0" applyAlignment="0" applyProtection="0"/>
  </cellStyleXfs>
  <cellXfs count="500">
    <xf numFmtId="0" fontId="0" fillId="0" borderId="0" xfId="0"/>
    <xf numFmtId="0" fontId="18" fillId="0" borderId="0" xfId="0" quotePrefix="1" applyFont="1" applyFill="1" applyBorder="1"/>
    <xf numFmtId="0" fontId="0" fillId="0" borderId="0" xfId="0" quotePrefix="1" applyFill="1" applyBorder="1"/>
    <xf numFmtId="0" fontId="19" fillId="0" borderId="0" xfId="0" applyFont="1" applyBorder="1"/>
    <xf numFmtId="0" fontId="19" fillId="0" borderId="0" xfId="0" applyFont="1" applyFill="1" applyBorder="1"/>
    <xf numFmtId="0" fontId="0" fillId="0" borderId="0" xfId="0" applyFill="1" applyBorder="1"/>
    <xf numFmtId="0" fontId="18" fillId="0" borderId="0" xfId="0" applyFont="1" applyFill="1" applyBorder="1"/>
    <xf numFmtId="0" fontId="0" fillId="0" borderId="10" xfId="0" applyFill="1" applyBorder="1" applyAlignment="1">
      <alignment wrapText="1"/>
    </xf>
    <xf numFmtId="0" fontId="21" fillId="0" borderId="10" xfId="43" applyFont="1" applyFill="1" applyBorder="1" applyAlignment="1">
      <alignment wrapText="1"/>
    </xf>
    <xf numFmtId="0" fontId="22" fillId="0" borderId="11" xfId="43" applyFont="1" applyFill="1" applyBorder="1" applyAlignment="1">
      <alignment wrapText="1"/>
    </xf>
    <xf numFmtId="0" fontId="23" fillId="33" borderId="11" xfId="43" applyFont="1" applyFill="1" applyBorder="1" applyAlignment="1">
      <alignment horizontal="center" wrapText="1"/>
    </xf>
    <xf numFmtId="164" fontId="21" fillId="0" borderId="10" xfId="43" applyNumberFormat="1" applyFont="1" applyFill="1" applyBorder="1" applyAlignment="1">
      <alignment horizontal="right" wrapText="1"/>
    </xf>
    <xf numFmtId="0" fontId="21" fillId="0" borderId="10" xfId="43" applyFont="1" applyFill="1" applyBorder="1" applyAlignment="1">
      <alignment horizontal="right" wrapText="1"/>
    </xf>
    <xf numFmtId="0" fontId="0" fillId="0" borderId="10" xfId="0" applyFill="1" applyBorder="1" applyAlignment="1">
      <alignment horizontal="center" wrapText="1"/>
    </xf>
    <xf numFmtId="0" fontId="0" fillId="0" borderId="10" xfId="0" applyFill="1" applyBorder="1"/>
    <xf numFmtId="165" fontId="0" fillId="0" borderId="10" xfId="0" applyNumberFormat="1" applyFill="1" applyBorder="1"/>
    <xf numFmtId="0" fontId="24" fillId="0" borderId="10" xfId="0" applyFont="1" applyFill="1" applyBorder="1" applyAlignment="1">
      <alignment wrapText="1"/>
    </xf>
    <xf numFmtId="0" fontId="24" fillId="0" borderId="10" xfId="0" applyFont="1" applyFill="1" applyBorder="1"/>
    <xf numFmtId="0" fontId="25" fillId="0" borderId="10" xfId="0" applyFont="1" applyFill="1" applyBorder="1" applyAlignment="1">
      <alignment wrapText="1"/>
    </xf>
    <xf numFmtId="43" fontId="26" fillId="0" borderId="10" xfId="1" applyFont="1" applyFill="1" applyBorder="1" applyAlignment="1">
      <alignment wrapText="1"/>
    </xf>
    <xf numFmtId="0" fontId="26" fillId="0" borderId="10" xfId="0" applyFont="1" applyFill="1" applyBorder="1" applyAlignment="1">
      <alignment wrapText="1"/>
    </xf>
    <xf numFmtId="0" fontId="27" fillId="0" borderId="10" xfId="0" applyFont="1" applyFill="1" applyBorder="1" applyAlignment="1">
      <alignment wrapText="1"/>
    </xf>
    <xf numFmtId="0" fontId="28" fillId="0" borderId="10" xfId="0" applyFont="1" applyFill="1" applyBorder="1" applyAlignment="1">
      <alignment wrapText="1"/>
    </xf>
    <xf numFmtId="0" fontId="19" fillId="0" borderId="10" xfId="0" applyFont="1" applyFill="1" applyBorder="1" applyAlignment="1">
      <alignment wrapText="1"/>
    </xf>
    <xf numFmtId="0" fontId="29" fillId="0" borderId="10" xfId="0" applyFont="1" applyFill="1" applyBorder="1" applyAlignment="1">
      <alignment wrapText="1"/>
    </xf>
    <xf numFmtId="0" fontId="18" fillId="0" borderId="10" xfId="0" applyFont="1" applyFill="1" applyBorder="1" applyAlignment="1">
      <alignment wrapText="1"/>
    </xf>
    <xf numFmtId="0" fontId="28" fillId="0" borderId="10" xfId="0" applyFont="1" applyFill="1" applyBorder="1" applyAlignment="1"/>
    <xf numFmtId="0" fontId="16" fillId="0" borderId="10" xfId="0" applyFont="1" applyFill="1" applyBorder="1" applyAlignment="1">
      <alignment wrapText="1"/>
    </xf>
    <xf numFmtId="0" fontId="16" fillId="0" borderId="10" xfId="0" applyFont="1" applyFill="1" applyBorder="1"/>
    <xf numFmtId="0" fontId="21" fillId="0" borderId="10" xfId="44" applyFont="1" applyFill="1" applyBorder="1" applyAlignment="1">
      <alignment wrapText="1"/>
    </xf>
    <xf numFmtId="0" fontId="30" fillId="0" borderId="10" xfId="45" applyFill="1" applyBorder="1" applyAlignment="1">
      <alignment wrapText="1"/>
    </xf>
    <xf numFmtId="164" fontId="21" fillId="0" borderId="10" xfId="44" applyNumberFormat="1" applyFont="1" applyFill="1" applyBorder="1" applyAlignment="1">
      <alignment horizontal="right" wrapText="1"/>
    </xf>
    <xf numFmtId="0" fontId="21" fillId="0" borderId="10" xfId="44" applyFont="1" applyFill="1" applyBorder="1" applyAlignment="1">
      <alignment horizontal="right" wrapText="1"/>
    </xf>
    <xf numFmtId="0" fontId="0" fillId="0" borderId="10" xfId="0" applyFill="1" applyBorder="1" applyAlignment="1">
      <alignment horizontal="center"/>
    </xf>
    <xf numFmtId="14" fontId="0" fillId="0" borderId="10" xfId="0" applyNumberFormat="1" applyFill="1" applyBorder="1"/>
    <xf numFmtId="0" fontId="25" fillId="0" borderId="10" xfId="0" applyFont="1" applyFill="1" applyBorder="1"/>
    <xf numFmtId="0" fontId="31" fillId="0" borderId="10" xfId="0" applyFont="1" applyFill="1" applyBorder="1" applyAlignment="1">
      <alignment wrapText="1"/>
    </xf>
    <xf numFmtId="0" fontId="32" fillId="0" borderId="10" xfId="0" applyFont="1" applyFill="1" applyBorder="1" applyAlignment="1">
      <alignment wrapText="1"/>
    </xf>
    <xf numFmtId="0" fontId="33" fillId="0" borderId="10" xfId="0" applyFont="1" applyFill="1" applyBorder="1" applyAlignment="1">
      <alignment wrapText="1"/>
    </xf>
    <xf numFmtId="0" fontId="33" fillId="0" borderId="10" xfId="0" applyFont="1" applyFill="1" applyBorder="1"/>
    <xf numFmtId="0" fontId="30" fillId="0" borderId="10" xfId="45" applyFill="1" applyBorder="1"/>
    <xf numFmtId="0" fontId="24" fillId="0" borderId="10" xfId="0" quotePrefix="1" applyFont="1" applyFill="1" applyBorder="1" applyAlignment="1">
      <alignment wrapText="1"/>
    </xf>
    <xf numFmtId="0" fontId="34" fillId="0" borderId="10" xfId="0" applyFont="1" applyFill="1" applyBorder="1"/>
    <xf numFmtId="166" fontId="24" fillId="0" borderId="10" xfId="0" applyNumberFormat="1" applyFont="1" applyFill="1" applyBorder="1" applyAlignment="1">
      <alignment wrapText="1"/>
    </xf>
    <xf numFmtId="0" fontId="19" fillId="0" borderId="10" xfId="0" applyFont="1" applyFill="1" applyBorder="1" applyAlignment="1"/>
    <xf numFmtId="0" fontId="35" fillId="0" borderId="10" xfId="43" applyFont="1" applyFill="1" applyBorder="1" applyAlignment="1">
      <alignment wrapText="1"/>
    </xf>
    <xf numFmtId="0" fontId="25" fillId="0" borderId="10" xfId="0" quotePrefix="1" applyFont="1" applyFill="1" applyBorder="1" applyAlignment="1">
      <alignment wrapText="1"/>
    </xf>
    <xf numFmtId="0" fontId="32" fillId="0" borderId="10" xfId="0" quotePrefix="1" applyFont="1" applyFill="1" applyBorder="1" applyAlignment="1">
      <alignment wrapText="1"/>
    </xf>
    <xf numFmtId="0" fontId="20" fillId="0" borderId="10" xfId="43" applyFont="1" applyFill="1" applyBorder="1" applyAlignment="1">
      <alignment wrapText="1"/>
    </xf>
    <xf numFmtId="0" fontId="36" fillId="0" borderId="10" xfId="43" applyFont="1" applyFill="1" applyBorder="1" applyAlignment="1">
      <alignment horizontal="center" wrapText="1"/>
    </xf>
    <xf numFmtId="164" fontId="20" fillId="0" borderId="10" xfId="43" applyNumberFormat="1" applyFont="1" applyFill="1" applyBorder="1" applyAlignment="1">
      <alignment horizontal="right" wrapText="1"/>
    </xf>
    <xf numFmtId="0" fontId="20" fillId="0" borderId="10" xfId="43" applyFont="1" applyFill="1" applyBorder="1" applyAlignment="1">
      <alignment horizontal="right" wrapText="1"/>
    </xf>
    <xf numFmtId="165" fontId="34" fillId="0" borderId="10" xfId="0" applyNumberFormat="1" applyFont="1" applyFill="1" applyBorder="1"/>
    <xf numFmtId="0" fontId="31" fillId="0" borderId="10" xfId="0" applyFont="1" applyFill="1" applyBorder="1"/>
    <xf numFmtId="0" fontId="34" fillId="0" borderId="10" xfId="0" applyFont="1" applyFill="1" applyBorder="1" applyAlignment="1">
      <alignment wrapText="1"/>
    </xf>
    <xf numFmtId="0" fontId="21" fillId="0" borderId="10" xfId="46" applyFont="1" applyFill="1" applyBorder="1" applyAlignment="1">
      <alignment wrapText="1"/>
    </xf>
    <xf numFmtId="164" fontId="21" fillId="0" borderId="10" xfId="46" applyNumberFormat="1" applyFont="1" applyFill="1" applyBorder="1" applyAlignment="1">
      <alignment horizontal="right" wrapText="1"/>
    </xf>
    <xf numFmtId="0" fontId="21" fillId="0" borderId="10" xfId="46" applyFont="1" applyFill="1" applyBorder="1" applyAlignment="1">
      <alignment horizontal="right" wrapText="1"/>
    </xf>
    <xf numFmtId="0" fontId="37" fillId="0" borderId="10" xfId="0" applyFont="1" applyFill="1" applyBorder="1"/>
    <xf numFmtId="0" fontId="38" fillId="0" borderId="10" xfId="0" applyFont="1" applyFill="1" applyBorder="1"/>
    <xf numFmtId="0" fontId="32" fillId="0" borderId="10" xfId="0" applyFont="1" applyFill="1" applyBorder="1"/>
    <xf numFmtId="0" fontId="0" fillId="34" borderId="10" xfId="0" applyFill="1" applyBorder="1"/>
    <xf numFmtId="0" fontId="21" fillId="34" borderId="10" xfId="43" applyFont="1" applyFill="1" applyBorder="1" applyAlignment="1">
      <alignment wrapText="1"/>
    </xf>
    <xf numFmtId="0" fontId="22" fillId="34" borderId="11" xfId="43" applyFont="1" applyFill="1" applyBorder="1" applyAlignment="1">
      <alignment wrapText="1"/>
    </xf>
    <xf numFmtId="0" fontId="30" fillId="34" borderId="10" xfId="45" applyFill="1" applyBorder="1" applyAlignment="1">
      <alignment wrapText="1"/>
    </xf>
    <xf numFmtId="0" fontId="23" fillId="34" borderId="11" xfId="43" applyFont="1" applyFill="1" applyBorder="1" applyAlignment="1">
      <alignment horizontal="center" wrapText="1"/>
    </xf>
    <xf numFmtId="164" fontId="21" fillId="34" borderId="10" xfId="43" applyNumberFormat="1" applyFont="1" applyFill="1" applyBorder="1" applyAlignment="1">
      <alignment horizontal="right" wrapText="1"/>
    </xf>
    <xf numFmtId="0" fontId="21" fillId="34" borderId="10" xfId="43" applyFont="1" applyFill="1" applyBorder="1" applyAlignment="1">
      <alignment horizontal="right" wrapText="1"/>
    </xf>
    <xf numFmtId="0" fontId="0" fillId="34" borderId="10" xfId="0" applyFill="1" applyBorder="1" applyAlignment="1">
      <alignment horizontal="center" wrapText="1"/>
    </xf>
    <xf numFmtId="0" fontId="0" fillId="34" borderId="10" xfId="0" applyFill="1" applyBorder="1" applyAlignment="1">
      <alignment wrapText="1"/>
    </xf>
    <xf numFmtId="165" fontId="0" fillId="34" borderId="10" xfId="0" applyNumberFormat="1" applyFill="1" applyBorder="1"/>
    <xf numFmtId="0" fontId="24" fillId="34" borderId="10" xfId="0" applyFont="1" applyFill="1" applyBorder="1" applyAlignment="1">
      <alignment wrapText="1"/>
    </xf>
    <xf numFmtId="0" fontId="24" fillId="34" borderId="10" xfId="0" applyFont="1" applyFill="1" applyBorder="1"/>
    <xf numFmtId="0" fontId="25" fillId="34" borderId="10" xfId="0" applyFont="1" applyFill="1" applyBorder="1" applyAlignment="1">
      <alignment wrapText="1"/>
    </xf>
    <xf numFmtId="43" fontId="26" fillId="34" borderId="10" xfId="1" applyFont="1" applyFill="1" applyBorder="1" applyAlignment="1">
      <alignment wrapText="1"/>
    </xf>
    <xf numFmtId="0" fontId="26" fillId="34" borderId="10" xfId="0" applyFont="1" applyFill="1" applyBorder="1" applyAlignment="1">
      <alignment wrapText="1"/>
    </xf>
    <xf numFmtId="0" fontId="27" fillId="34" borderId="10" xfId="0" applyFont="1" applyFill="1" applyBorder="1" applyAlignment="1">
      <alignment wrapText="1"/>
    </xf>
    <xf numFmtId="0" fontId="28" fillId="34" borderId="10" xfId="0" applyFont="1" applyFill="1" applyBorder="1" applyAlignment="1">
      <alignment wrapText="1"/>
    </xf>
    <xf numFmtId="0" fontId="19" fillId="34" borderId="10" xfId="0" applyFont="1" applyFill="1" applyBorder="1" applyAlignment="1">
      <alignment wrapText="1"/>
    </xf>
    <xf numFmtId="0" fontId="29" fillId="34" borderId="10" xfId="0" applyFont="1" applyFill="1" applyBorder="1" applyAlignment="1">
      <alignment wrapText="1"/>
    </xf>
    <xf numFmtId="0" fontId="18" fillId="34" borderId="10" xfId="0" applyFont="1" applyFill="1" applyBorder="1" applyAlignment="1">
      <alignment wrapText="1"/>
    </xf>
    <xf numFmtId="0" fontId="28" fillId="34" borderId="10" xfId="0" applyFont="1" applyFill="1" applyBorder="1" applyAlignment="1"/>
    <xf numFmtId="0" fontId="16" fillId="34" borderId="10" xfId="0" applyFont="1" applyFill="1" applyBorder="1"/>
    <xf numFmtId="164" fontId="21" fillId="0" borderId="10" xfId="43" applyNumberFormat="1" applyFont="1" applyFill="1" applyBorder="1" applyAlignment="1">
      <alignment horizontal="center" wrapText="1"/>
    </xf>
    <xf numFmtId="16" fontId="24" fillId="0" borderId="10" xfId="0" applyNumberFormat="1" applyFont="1" applyFill="1" applyBorder="1" applyAlignment="1">
      <alignment wrapText="1"/>
    </xf>
    <xf numFmtId="0" fontId="39" fillId="0" borderId="10" xfId="43" applyFont="1" applyFill="1" applyBorder="1" applyAlignment="1">
      <alignment wrapText="1"/>
    </xf>
    <xf numFmtId="0" fontId="40" fillId="0" borderId="10" xfId="45" applyFont="1" applyFill="1" applyBorder="1"/>
    <xf numFmtId="164" fontId="39" fillId="0" borderId="10" xfId="43" applyNumberFormat="1" applyFont="1" applyFill="1" applyBorder="1" applyAlignment="1">
      <alignment horizontal="right" wrapText="1"/>
    </xf>
    <xf numFmtId="0" fontId="39" fillId="0" borderId="10" xfId="43" applyFont="1" applyFill="1" applyBorder="1" applyAlignment="1">
      <alignment horizontal="right" wrapText="1"/>
    </xf>
    <xf numFmtId="165" fontId="37" fillId="0" borderId="10" xfId="0" applyNumberFormat="1" applyFont="1" applyFill="1" applyBorder="1"/>
    <xf numFmtId="0" fontId="41" fillId="0" borderId="10" xfId="0" applyFont="1" applyFill="1" applyBorder="1" applyAlignment="1">
      <alignment wrapText="1"/>
    </xf>
    <xf numFmtId="0" fontId="41" fillId="0" borderId="10" xfId="0" applyFont="1" applyFill="1" applyBorder="1"/>
    <xf numFmtId="0" fontId="38" fillId="0" borderId="10" xfId="0" applyFont="1" applyFill="1" applyBorder="1" applyAlignment="1">
      <alignment wrapText="1"/>
    </xf>
    <xf numFmtId="0" fontId="42" fillId="0" borderId="10" xfId="0" applyFont="1" applyFill="1" applyBorder="1"/>
    <xf numFmtId="0" fontId="37" fillId="0" borderId="10" xfId="0" applyFont="1" applyFill="1" applyBorder="1" applyAlignment="1">
      <alignment wrapText="1"/>
    </xf>
    <xf numFmtId="16" fontId="24" fillId="34" borderId="10" xfId="0" applyNumberFormat="1" applyFont="1" applyFill="1" applyBorder="1" applyAlignment="1">
      <alignment wrapText="1"/>
    </xf>
    <xf numFmtId="0" fontId="0" fillId="0" borderId="10" xfId="0" quotePrefix="1" applyFill="1" applyBorder="1" applyAlignment="1">
      <alignment wrapText="1"/>
    </xf>
    <xf numFmtId="0" fontId="30" fillId="34" borderId="10" xfId="45" applyFill="1" applyBorder="1"/>
    <xf numFmtId="0" fontId="35" fillId="34" borderId="10" xfId="43" applyFont="1" applyFill="1" applyBorder="1" applyAlignment="1">
      <alignment wrapText="1"/>
    </xf>
    <xf numFmtId="14" fontId="0" fillId="34" borderId="10" xfId="0" applyNumberFormat="1" applyFill="1" applyBorder="1"/>
    <xf numFmtId="0" fontId="24" fillId="34" borderId="10" xfId="0" quotePrefix="1" applyFont="1" applyFill="1" applyBorder="1" applyAlignment="1">
      <alignment wrapText="1"/>
    </xf>
    <xf numFmtId="0" fontId="43" fillId="0" borderId="10" xfId="0" applyFont="1" applyFill="1" applyBorder="1" applyAlignment="1">
      <alignment wrapText="1"/>
    </xf>
    <xf numFmtId="0" fontId="0" fillId="0" borderId="0" xfId="0" applyAlignment="1">
      <alignment wrapText="1"/>
    </xf>
    <xf numFmtId="0" fontId="28" fillId="0" borderId="10" xfId="0" applyFont="1" applyBorder="1" applyAlignment="1">
      <alignment vertical="top" wrapText="1"/>
    </xf>
    <xf numFmtId="0" fontId="0" fillId="0" borderId="0" xfId="0" applyFill="1"/>
    <xf numFmtId="0" fontId="44" fillId="37" borderId="0" xfId="0" applyFont="1" applyFill="1"/>
    <xf numFmtId="0" fontId="44" fillId="36" borderId="0" xfId="0" applyFont="1" applyFill="1"/>
    <xf numFmtId="0" fontId="44" fillId="0" borderId="0" xfId="0" applyFont="1"/>
    <xf numFmtId="0" fontId="44" fillId="35" borderId="0" xfId="0" applyFont="1" applyFill="1"/>
    <xf numFmtId="0" fontId="44" fillId="38" borderId="0" xfId="0" applyFont="1" applyFill="1"/>
    <xf numFmtId="0" fontId="28" fillId="39" borderId="10" xfId="0" applyFont="1" applyFill="1" applyBorder="1" applyAlignment="1">
      <alignment vertical="top" wrapText="1"/>
    </xf>
    <xf numFmtId="0" fontId="28" fillId="40" borderId="10" xfId="0" applyFont="1" applyFill="1" applyBorder="1" applyAlignment="1">
      <alignment vertical="top" wrapText="1"/>
    </xf>
    <xf numFmtId="0" fontId="28" fillId="41" borderId="10" xfId="0" applyFont="1" applyFill="1" applyBorder="1" applyAlignment="1">
      <alignment vertical="top" wrapText="1"/>
    </xf>
    <xf numFmtId="0" fontId="28" fillId="42" borderId="10" xfId="0" applyFont="1" applyFill="1" applyBorder="1" applyAlignment="1">
      <alignment vertical="top" wrapText="1"/>
    </xf>
    <xf numFmtId="0" fontId="45" fillId="42" borderId="10" xfId="0" applyFont="1" applyFill="1" applyBorder="1" applyAlignment="1">
      <alignment vertical="top" wrapText="1"/>
    </xf>
    <xf numFmtId="0" fontId="28" fillId="44" borderId="10" xfId="0" applyFont="1" applyFill="1" applyBorder="1" applyAlignment="1">
      <alignment vertical="top" wrapText="1"/>
    </xf>
    <xf numFmtId="0" fontId="28" fillId="43" borderId="10" xfId="0" applyFont="1" applyFill="1" applyBorder="1" applyAlignment="1">
      <alignment vertical="top" wrapText="1"/>
    </xf>
    <xf numFmtId="0" fontId="28" fillId="45" borderId="10" xfId="0" applyFont="1" applyFill="1" applyBorder="1" applyAlignment="1">
      <alignment vertical="top" wrapText="1"/>
    </xf>
    <xf numFmtId="0" fontId="28" fillId="47" borderId="10" xfId="0" applyFont="1" applyFill="1" applyBorder="1" applyAlignment="1">
      <alignment vertical="top" wrapText="1"/>
    </xf>
    <xf numFmtId="0" fontId="28" fillId="48" borderId="10" xfId="0" applyFont="1" applyFill="1" applyBorder="1" applyAlignment="1">
      <alignment vertical="top" wrapText="1"/>
    </xf>
    <xf numFmtId="10" fontId="28" fillId="33" borderId="10" xfId="0" applyNumberFormat="1" applyFont="1" applyFill="1" applyBorder="1" applyAlignment="1">
      <alignment vertical="top" wrapText="1"/>
    </xf>
    <xf numFmtId="0" fontId="28" fillId="0" borderId="10" xfId="0" applyFont="1" applyFill="1" applyBorder="1" applyAlignment="1">
      <alignment vertical="top" wrapText="1"/>
    </xf>
    <xf numFmtId="165" fontId="28" fillId="0" borderId="10" xfId="0" applyNumberFormat="1" applyFont="1" applyBorder="1" applyAlignment="1">
      <alignment vertical="top" wrapText="1"/>
    </xf>
    <xf numFmtId="0" fontId="0" fillId="47" borderId="18" xfId="0" applyFill="1" applyBorder="1" applyAlignment="1">
      <alignment wrapText="1"/>
    </xf>
    <xf numFmtId="0" fontId="0" fillId="53" borderId="18" xfId="0" applyFill="1" applyBorder="1" applyAlignment="1">
      <alignment wrapText="1"/>
    </xf>
    <xf numFmtId="10" fontId="0" fillId="33" borderId="18" xfId="0" applyNumberFormat="1" applyFill="1" applyBorder="1" applyAlignment="1">
      <alignment wrapText="1"/>
    </xf>
    <xf numFmtId="0" fontId="0" fillId="0" borderId="18" xfId="0" applyFill="1" applyBorder="1" applyAlignment="1">
      <alignment wrapText="1"/>
    </xf>
    <xf numFmtId="0" fontId="0" fillId="0" borderId="18" xfId="0" applyBorder="1" applyAlignment="1">
      <alignment wrapText="1"/>
    </xf>
    <xf numFmtId="165" fontId="0" fillId="0" borderId="18" xfId="0" applyNumberFormat="1" applyBorder="1" applyAlignment="1">
      <alignment wrapText="1"/>
    </xf>
    <xf numFmtId="37" fontId="0" fillId="0" borderId="18" xfId="0" applyNumberFormat="1" applyFill="1" applyBorder="1" applyAlignment="1">
      <alignment wrapText="1"/>
    </xf>
    <xf numFmtId="0" fontId="0" fillId="49" borderId="0" xfId="0" applyFill="1" applyBorder="1" applyAlignment="1">
      <alignment vertical="top" wrapText="1"/>
    </xf>
    <xf numFmtId="0" fontId="0" fillId="50" borderId="0" xfId="0" applyFill="1" applyBorder="1" applyAlignment="1">
      <alignment vertical="top" wrapText="1"/>
    </xf>
    <xf numFmtId="0" fontId="0" fillId="39" borderId="0" xfId="0" applyFill="1" applyBorder="1" applyAlignment="1">
      <alignment vertical="top" wrapText="1"/>
    </xf>
    <xf numFmtId="0" fontId="0" fillId="0" borderId="0" xfId="0" applyFill="1" applyBorder="1" applyAlignment="1">
      <alignment vertical="top" wrapText="1"/>
    </xf>
    <xf numFmtId="0" fontId="0" fillId="0" borderId="10" xfId="0" applyBorder="1"/>
    <xf numFmtId="0" fontId="34" fillId="0" borderId="0" xfId="0" quotePrefix="1" applyFont="1" applyFill="1"/>
    <xf numFmtId="0" fontId="16" fillId="0" borderId="0" xfId="0" applyFont="1" applyFill="1" applyBorder="1" applyAlignment="1">
      <alignment horizontal="center"/>
    </xf>
    <xf numFmtId="0" fontId="16" fillId="0" borderId="0" xfId="0" applyFont="1" applyFill="1" applyBorder="1" applyAlignment="1">
      <alignment horizontal="center" wrapText="1"/>
    </xf>
    <xf numFmtId="0" fontId="0" fillId="0" borderId="0" xfId="0" applyFill="1" applyAlignment="1">
      <alignment wrapText="1"/>
    </xf>
    <xf numFmtId="0" fontId="32" fillId="0" borderId="0" xfId="0" applyFont="1" applyFill="1" applyBorder="1"/>
    <xf numFmtId="165" fontId="18" fillId="0" borderId="19" xfId="0" applyNumberFormat="1" applyFont="1" applyFill="1" applyBorder="1"/>
    <xf numFmtId="165" fontId="18" fillId="0" borderId="0" xfId="0" applyNumberFormat="1" applyFont="1" applyFill="1" applyBorder="1"/>
    <xf numFmtId="0" fontId="41" fillId="0" borderId="0" xfId="0" applyNumberFormat="1" applyFont="1" applyFill="1" applyAlignment="1">
      <alignment wrapText="1"/>
    </xf>
    <xf numFmtId="0" fontId="29" fillId="0" borderId="0" xfId="0" applyNumberFormat="1" applyFont="1" applyFill="1" applyBorder="1" applyAlignment="1">
      <alignment wrapText="1"/>
    </xf>
    <xf numFmtId="165" fontId="18" fillId="0" borderId="0" xfId="0" applyNumberFormat="1" applyFont="1" applyAlignment="1">
      <alignment horizontal="center" wrapText="1"/>
    </xf>
    <xf numFmtId="0" fontId="36" fillId="57" borderId="0" xfId="0" applyFont="1" applyFill="1" applyBorder="1" applyAlignment="1">
      <alignment horizontal="center" wrapText="1"/>
    </xf>
    <xf numFmtId="0" fontId="51" fillId="56" borderId="0" xfId="0" applyFont="1" applyFill="1" applyBorder="1" applyAlignment="1">
      <alignment horizontal="center" wrapText="1"/>
    </xf>
    <xf numFmtId="0" fontId="50" fillId="59" borderId="0" xfId="0" applyFont="1" applyFill="1" applyAlignment="1">
      <alignment horizontal="center" wrapText="1"/>
    </xf>
    <xf numFmtId="0" fontId="16" fillId="0" borderId="0" xfId="0" applyFont="1" applyFill="1"/>
    <xf numFmtId="0" fontId="34" fillId="0" borderId="0" xfId="0" applyFont="1"/>
    <xf numFmtId="0" fontId="31" fillId="0" borderId="0" xfId="0" applyFont="1" applyFill="1" applyBorder="1" applyAlignment="1">
      <alignment horizontal="center"/>
    </xf>
    <xf numFmtId="0" fontId="31" fillId="0" borderId="0" xfId="0" applyFont="1" applyFill="1" applyBorder="1" applyAlignment="1">
      <alignment horizontal="center" wrapText="1"/>
    </xf>
    <xf numFmtId="165" fontId="28" fillId="61" borderId="25" xfId="0" applyNumberFormat="1" applyFont="1" applyFill="1" applyBorder="1" applyAlignment="1">
      <alignment wrapText="1"/>
    </xf>
    <xf numFmtId="165" fontId="28" fillId="0" borderId="23" xfId="0" applyNumberFormat="1" applyFont="1" applyFill="1" applyBorder="1" applyAlignment="1">
      <alignment wrapText="1"/>
    </xf>
    <xf numFmtId="0" fontId="41" fillId="0" borderId="22" xfId="0" applyFont="1" applyBorder="1" applyAlignment="1">
      <alignment wrapText="1"/>
    </xf>
    <xf numFmtId="0" fontId="41" fillId="0" borderId="25" xfId="0" applyFont="1" applyBorder="1" applyAlignment="1">
      <alignment wrapText="1"/>
    </xf>
    <xf numFmtId="0" fontId="41" fillId="0" borderId="25" xfId="0" applyFont="1" applyBorder="1" applyAlignment="1">
      <alignment horizontal="center" wrapText="1"/>
    </xf>
    <xf numFmtId="0" fontId="41" fillId="0" borderId="0" xfId="0" applyNumberFormat="1" applyFont="1" applyAlignment="1">
      <alignment wrapText="1"/>
    </xf>
    <xf numFmtId="165" fontId="41" fillId="0" borderId="0" xfId="0" applyNumberFormat="1" applyFont="1" applyAlignment="1">
      <alignment horizontal="center" wrapText="1"/>
    </xf>
    <xf numFmtId="0" fontId="36" fillId="64" borderId="0" xfId="0" applyFont="1" applyFill="1" applyBorder="1" applyAlignment="1">
      <alignment horizontal="center"/>
    </xf>
    <xf numFmtId="0" fontId="31" fillId="0" borderId="0" xfId="0" applyFont="1" applyFill="1"/>
    <xf numFmtId="0" fontId="34" fillId="0" borderId="0" xfId="0" applyFont="1" applyAlignment="1">
      <alignment wrapText="1"/>
    </xf>
    <xf numFmtId="0" fontId="21" fillId="65" borderId="25" xfId="43" applyFont="1" applyFill="1" applyBorder="1" applyAlignment="1">
      <alignment horizontal="center" wrapText="1"/>
    </xf>
    <xf numFmtId="0" fontId="21" fillId="0" borderId="25" xfId="43" applyFont="1" applyFill="1" applyBorder="1" applyAlignment="1">
      <alignment horizontal="center" wrapText="1"/>
    </xf>
    <xf numFmtId="0" fontId="36" fillId="67" borderId="25" xfId="43" applyFont="1" applyFill="1" applyBorder="1" applyAlignment="1">
      <alignment horizontal="center" wrapText="1"/>
    </xf>
    <xf numFmtId="0" fontId="20" fillId="65" borderId="25" xfId="43" applyFont="1" applyFill="1" applyBorder="1" applyAlignment="1">
      <alignment horizontal="center" wrapText="1"/>
    </xf>
    <xf numFmtId="0" fontId="36" fillId="65" borderId="25" xfId="43" applyFont="1" applyFill="1" applyBorder="1" applyAlignment="1">
      <alignment horizontal="center" wrapText="1"/>
    </xf>
    <xf numFmtId="0" fontId="51" fillId="68" borderId="25" xfId="43" applyFont="1" applyFill="1" applyBorder="1" applyAlignment="1">
      <alignment horizontal="center"/>
    </xf>
    <xf numFmtId="0" fontId="18" fillId="0" borderId="25" xfId="43" applyFont="1" applyFill="1" applyBorder="1" applyAlignment="1">
      <alignment horizontal="center" wrapText="1"/>
    </xf>
    <xf numFmtId="165" fontId="28" fillId="0" borderId="25" xfId="0" applyNumberFormat="1" applyFont="1" applyFill="1" applyBorder="1" applyAlignment="1">
      <alignment wrapText="1"/>
    </xf>
    <xf numFmtId="165" fontId="41" fillId="0" borderId="25" xfId="0" applyNumberFormat="1" applyFont="1" applyBorder="1" applyAlignment="1">
      <alignment wrapText="1"/>
    </xf>
    <xf numFmtId="165" fontId="24" fillId="0" borderId="25" xfId="0" applyNumberFormat="1" applyFont="1" applyBorder="1" applyAlignment="1">
      <alignment wrapText="1"/>
    </xf>
    <xf numFmtId="166" fontId="41" fillId="0" borderId="25" xfId="0" applyNumberFormat="1" applyFont="1" applyBorder="1" applyAlignment="1">
      <alignment wrapText="1"/>
    </xf>
    <xf numFmtId="165" fontId="25" fillId="0" borderId="25" xfId="0" applyNumberFormat="1" applyFont="1" applyBorder="1" applyAlignment="1">
      <alignment horizontal="center" wrapText="1"/>
    </xf>
    <xf numFmtId="0" fontId="41" fillId="0" borderId="25" xfId="0" applyNumberFormat="1" applyFont="1" applyFill="1" applyBorder="1" applyAlignment="1">
      <alignment horizontal="center" wrapText="1"/>
    </xf>
    <xf numFmtId="0" fontId="29" fillId="0" borderId="25" xfId="0" applyNumberFormat="1" applyFont="1" applyFill="1" applyBorder="1" applyAlignment="1">
      <alignment horizontal="center" wrapText="1"/>
    </xf>
    <xf numFmtId="165" fontId="0" fillId="0" borderId="25" xfId="0" applyNumberFormat="1" applyBorder="1" applyAlignment="1">
      <alignment horizontal="center" wrapText="1"/>
    </xf>
    <xf numFmtId="0" fontId="0" fillId="0" borderId="25" xfId="0" applyBorder="1" applyAlignment="1">
      <alignment wrapText="1"/>
    </xf>
    <xf numFmtId="43" fontId="52" fillId="69" borderId="20" xfId="1" applyFont="1" applyFill="1" applyBorder="1" applyAlignment="1">
      <alignment horizontal="center" wrapText="1"/>
    </xf>
    <xf numFmtId="0" fontId="52" fillId="70" borderId="26" xfId="43" applyFont="1" applyFill="1" applyBorder="1" applyAlignment="1">
      <alignment horizontal="center" wrapText="1"/>
    </xf>
    <xf numFmtId="0" fontId="52" fillId="70" borderId="19" xfId="43" applyFont="1" applyFill="1" applyBorder="1" applyAlignment="1">
      <alignment horizontal="center" wrapText="1"/>
    </xf>
    <xf numFmtId="0" fontId="20" fillId="66" borderId="27" xfId="43" applyFont="1" applyFill="1" applyBorder="1" applyAlignment="1">
      <alignment horizontal="center" wrapText="1"/>
    </xf>
    <xf numFmtId="0" fontId="20" fillId="71" borderId="26" xfId="43" applyFont="1" applyFill="1" applyBorder="1" applyAlignment="1">
      <alignment horizontal="center" wrapText="1"/>
    </xf>
    <xf numFmtId="0" fontId="22" fillId="71" borderId="19" xfId="43" applyFont="1" applyFill="1" applyBorder="1" applyAlignment="1">
      <alignment horizontal="center" wrapText="1"/>
    </xf>
    <xf numFmtId="0" fontId="20" fillId="71" borderId="19" xfId="43" applyFont="1" applyFill="1" applyBorder="1" applyAlignment="1">
      <alignment horizontal="center" wrapText="1"/>
    </xf>
    <xf numFmtId="0" fontId="31" fillId="56" borderId="22" xfId="0" applyFont="1" applyFill="1" applyBorder="1" applyAlignment="1">
      <alignment horizontal="center" wrapText="1"/>
    </xf>
    <xf numFmtId="0" fontId="28" fillId="56" borderId="22" xfId="0" applyFont="1" applyFill="1" applyBorder="1" applyAlignment="1">
      <alignment horizontal="center" wrapText="1"/>
    </xf>
    <xf numFmtId="0" fontId="28" fillId="57" borderId="0" xfId="0" applyFont="1" applyFill="1" applyBorder="1" applyAlignment="1">
      <alignment horizontal="center" wrapText="1"/>
    </xf>
    <xf numFmtId="0" fontId="28" fillId="56" borderId="19" xfId="0" applyFont="1" applyFill="1" applyBorder="1" applyAlignment="1">
      <alignment horizontal="center" wrapText="1"/>
    </xf>
    <xf numFmtId="0" fontId="0" fillId="56" borderId="25" xfId="0" applyFill="1" applyBorder="1" applyAlignment="1">
      <alignment horizontal="center" wrapText="1"/>
    </xf>
    <xf numFmtId="0" fontId="16" fillId="72" borderId="0" xfId="0" applyFont="1" applyFill="1" applyAlignment="1">
      <alignment horizontal="center" wrapText="1"/>
    </xf>
    <xf numFmtId="0" fontId="21" fillId="65" borderId="21" xfId="43" applyFont="1" applyFill="1" applyBorder="1" applyAlignment="1">
      <alignment horizontal="center" wrapText="1"/>
    </xf>
    <xf numFmtId="0" fontId="36" fillId="58" borderId="0" xfId="43" applyFont="1" applyFill="1" applyBorder="1" applyAlignment="1">
      <alignment horizontal="center" wrapText="1"/>
    </xf>
    <xf numFmtId="0" fontId="51" fillId="56" borderId="16" xfId="0" applyFont="1" applyFill="1" applyBorder="1" applyAlignment="1">
      <alignment horizontal="center" wrapText="1"/>
    </xf>
    <xf numFmtId="0" fontId="0" fillId="0" borderId="10" xfId="0" applyFont="1" applyFill="1" applyBorder="1" applyAlignment="1">
      <alignment wrapText="1"/>
    </xf>
    <xf numFmtId="0" fontId="0" fillId="0" borderId="10" xfId="0" applyFont="1" applyFill="1" applyBorder="1"/>
    <xf numFmtId="0" fontId="53" fillId="0" borderId="10" xfId="45" applyFont="1" applyFill="1" applyBorder="1" applyAlignment="1">
      <alignment wrapText="1"/>
    </xf>
    <xf numFmtId="0" fontId="53" fillId="0" borderId="10" xfId="45" applyFont="1" applyFill="1" applyBorder="1"/>
    <xf numFmtId="0" fontId="0" fillId="0" borderId="10" xfId="43" applyFont="1" applyFill="1" applyBorder="1" applyAlignment="1">
      <alignment wrapText="1"/>
    </xf>
    <xf numFmtId="0" fontId="54" fillId="0" borderId="10" xfId="45" applyFont="1" applyFill="1" applyBorder="1"/>
    <xf numFmtId="0" fontId="0" fillId="42" borderId="24" xfId="0" applyFill="1" applyBorder="1" applyAlignment="1"/>
    <xf numFmtId="0" fontId="0" fillId="42" borderId="21" xfId="0" applyFill="1" applyBorder="1" applyAlignment="1"/>
    <xf numFmtId="0" fontId="48" fillId="42" borderId="21" xfId="0" applyFont="1" applyFill="1" applyBorder="1" applyAlignment="1"/>
    <xf numFmtId="37" fontId="28" fillId="42" borderId="0" xfId="0" applyNumberFormat="1" applyFont="1" applyFill="1" applyBorder="1" applyAlignment="1"/>
    <xf numFmtId="0" fontId="0" fillId="43" borderId="21" xfId="0" applyFill="1" applyBorder="1"/>
    <xf numFmtId="0" fontId="0" fillId="43" borderId="19" xfId="0" applyFill="1" applyBorder="1"/>
    <xf numFmtId="0" fontId="0" fillId="54" borderId="25" xfId="0" applyFill="1" applyBorder="1" applyAlignment="1">
      <alignment wrapText="1"/>
    </xf>
    <xf numFmtId="0" fontId="0" fillId="52" borderId="19" xfId="0" applyFill="1" applyBorder="1"/>
    <xf numFmtId="0" fontId="18" fillId="45" borderId="25" xfId="0" applyFont="1" applyFill="1" applyBorder="1" applyAlignment="1">
      <alignment wrapText="1"/>
    </xf>
    <xf numFmtId="0" fontId="0" fillId="52" borderId="25" xfId="0" applyFill="1" applyBorder="1"/>
    <xf numFmtId="0" fontId="0" fillId="49" borderId="25" xfId="0" applyFill="1" applyBorder="1" applyAlignment="1">
      <alignment wrapText="1"/>
    </xf>
    <xf numFmtId="0" fontId="0" fillId="47" borderId="25" xfId="0" applyFill="1" applyBorder="1"/>
    <xf numFmtId="0" fontId="0" fillId="53" borderId="25" xfId="0" applyFill="1" applyBorder="1"/>
    <xf numFmtId="10" fontId="0" fillId="33" borderId="25" xfId="0" applyNumberFormat="1" applyFill="1" applyBorder="1"/>
    <xf numFmtId="0" fontId="0" fillId="0" borderId="25" xfId="0" applyFill="1" applyBorder="1"/>
    <xf numFmtId="0" fontId="0" fillId="0" borderId="25" xfId="0" applyBorder="1"/>
    <xf numFmtId="0" fontId="47" fillId="49" borderId="19" xfId="0" applyFont="1" applyFill="1" applyBorder="1" applyAlignment="1">
      <alignment vertical="center" wrapText="1"/>
    </xf>
    <xf numFmtId="0" fontId="47" fillId="50" borderId="19" xfId="0" applyFont="1" applyFill="1" applyBorder="1" applyAlignment="1">
      <alignment vertical="top" wrapText="1"/>
    </xf>
    <xf numFmtId="0" fontId="47" fillId="39" borderId="19" xfId="0" applyFont="1" applyFill="1" applyBorder="1" applyAlignment="1">
      <alignment vertical="center" wrapText="1"/>
    </xf>
    <xf numFmtId="0" fontId="47" fillId="0" borderId="19" xfId="0" applyFont="1" applyFill="1" applyBorder="1" applyAlignment="1">
      <alignment vertical="center" wrapText="1"/>
    </xf>
    <xf numFmtId="165" fontId="0" fillId="0" borderId="25" xfId="0" applyNumberFormat="1" applyBorder="1"/>
    <xf numFmtId="0" fontId="0" fillId="0" borderId="10" xfId="0" applyBorder="1" applyAlignment="1">
      <alignment wrapText="1"/>
    </xf>
    <xf numFmtId="37" fontId="28" fillId="42" borderId="10" xfId="0" applyNumberFormat="1" applyFont="1" applyFill="1" applyBorder="1" applyAlignment="1">
      <alignment vertical="top" wrapText="1"/>
    </xf>
    <xf numFmtId="0" fontId="47" fillId="49" borderId="10" xfId="0" applyFont="1" applyFill="1" applyBorder="1" applyAlignment="1">
      <alignment vertical="center" wrapText="1"/>
    </xf>
    <xf numFmtId="0" fontId="47" fillId="50" borderId="10" xfId="0" applyFont="1" applyFill="1" applyBorder="1" applyAlignment="1">
      <alignment vertical="top" wrapText="1"/>
    </xf>
    <xf numFmtId="0" fontId="47" fillId="39" borderId="10" xfId="0" applyFont="1" applyFill="1" applyBorder="1" applyAlignment="1">
      <alignment vertical="center" wrapText="1"/>
    </xf>
    <xf numFmtId="0" fontId="47" fillId="0" borderId="10" xfId="0" applyFont="1" applyFill="1" applyBorder="1" applyAlignment="1">
      <alignment vertical="center" wrapText="1"/>
    </xf>
    <xf numFmtId="0" fontId="0" fillId="0" borderId="10" xfId="0" applyFont="1" applyBorder="1"/>
    <xf numFmtId="0" fontId="0" fillId="37" borderId="10" xfId="0" applyFont="1" applyFill="1" applyBorder="1"/>
    <xf numFmtId="0" fontId="0" fillId="35" borderId="10" xfId="0" applyFont="1" applyFill="1" applyBorder="1"/>
    <xf numFmtId="0" fontId="0" fillId="33" borderId="10" xfId="0" applyFont="1" applyFill="1" applyBorder="1"/>
    <xf numFmtId="0" fontId="0" fillId="35" borderId="10" xfId="0" applyFont="1" applyFill="1" applyBorder="1" applyAlignment="1">
      <alignment wrapText="1"/>
    </xf>
    <xf numFmtId="0" fontId="28" fillId="0" borderId="0" xfId="0" applyFont="1"/>
    <xf numFmtId="0" fontId="28" fillId="0" borderId="0" xfId="0" applyFont="1" applyFill="1" applyBorder="1" applyAlignment="1">
      <alignment horizontal="center" wrapText="1"/>
    </xf>
    <xf numFmtId="0" fontId="20" fillId="35" borderId="10" xfId="43" applyFont="1" applyFill="1" applyBorder="1" applyAlignment="1">
      <alignment wrapText="1"/>
    </xf>
    <xf numFmtId="0" fontId="36" fillId="35" borderId="10" xfId="43" applyFont="1" applyFill="1" applyBorder="1" applyAlignment="1">
      <alignment wrapText="1"/>
    </xf>
    <xf numFmtId="0" fontId="28" fillId="51" borderId="10" xfId="0" applyFont="1" applyFill="1" applyBorder="1" applyAlignment="1">
      <alignment vertical="top" wrapText="1"/>
    </xf>
    <xf numFmtId="0" fontId="0" fillId="0" borderId="0" xfId="0" applyFont="1" applyFill="1" applyBorder="1"/>
    <xf numFmtId="0" fontId="0" fillId="73" borderId="0" xfId="0" applyFill="1"/>
    <xf numFmtId="0" fontId="46" fillId="73" borderId="10" xfId="0" applyFont="1" applyFill="1" applyBorder="1" applyAlignment="1">
      <alignment vertical="top" wrapText="1"/>
    </xf>
    <xf numFmtId="0" fontId="0" fillId="73" borderId="10" xfId="0" applyFont="1" applyFill="1" applyBorder="1"/>
    <xf numFmtId="0" fontId="0" fillId="73" borderId="10" xfId="0" applyFill="1" applyBorder="1"/>
    <xf numFmtId="0" fontId="34" fillId="73" borderId="10" xfId="0" applyFont="1" applyFill="1" applyBorder="1"/>
    <xf numFmtId="0" fontId="37" fillId="73" borderId="10" xfId="0" applyFont="1" applyFill="1" applyBorder="1"/>
    <xf numFmtId="0" fontId="44" fillId="0" borderId="19" xfId="0" applyFont="1" applyFill="1" applyBorder="1"/>
    <xf numFmtId="0" fontId="44" fillId="73" borderId="10" xfId="0" applyFont="1" applyFill="1" applyBorder="1" applyAlignment="1">
      <alignment wrapText="1"/>
    </xf>
    <xf numFmtId="0" fontId="44" fillId="73" borderId="10" xfId="43" applyFont="1" applyFill="1" applyBorder="1" applyAlignment="1">
      <alignment wrapText="1"/>
    </xf>
    <xf numFmtId="0" fontId="44" fillId="73" borderId="0" xfId="0" applyFont="1" applyFill="1" applyBorder="1"/>
    <xf numFmtId="0" fontId="44" fillId="73" borderId="10" xfId="0" applyFont="1" applyFill="1" applyBorder="1"/>
    <xf numFmtId="0" fontId="46" fillId="73" borderId="10" xfId="43" applyFont="1" applyFill="1" applyBorder="1" applyAlignment="1">
      <alignment wrapText="1"/>
    </xf>
    <xf numFmtId="0" fontId="55" fillId="73" borderId="10" xfId="45" applyFont="1" applyFill="1" applyBorder="1"/>
    <xf numFmtId="0" fontId="0" fillId="35" borderId="0" xfId="0" applyFill="1" applyBorder="1"/>
    <xf numFmtId="0" fontId="0" fillId="35" borderId="10" xfId="0" applyFill="1" applyBorder="1"/>
    <xf numFmtId="0" fontId="18" fillId="0" borderId="0" xfId="0" applyFont="1"/>
    <xf numFmtId="0" fontId="18" fillId="0" borderId="0" xfId="0" quotePrefix="1" applyFont="1"/>
    <xf numFmtId="0" fontId="56" fillId="0" borderId="0" xfId="0" applyFont="1"/>
    <xf numFmtId="0" fontId="56" fillId="0" borderId="0" xfId="0" applyFont="1" applyAlignment="1">
      <alignment horizontal="left" vertical="center" indent="4"/>
    </xf>
    <xf numFmtId="0" fontId="57" fillId="0" borderId="0" xfId="0" applyFont="1"/>
    <xf numFmtId="0" fontId="29" fillId="0" borderId="0" xfId="0" applyFont="1"/>
    <xf numFmtId="0" fontId="28" fillId="0" borderId="10" xfId="0" applyFont="1" applyBorder="1"/>
    <xf numFmtId="0" fontId="18" fillId="0" borderId="10" xfId="0" applyFont="1" applyBorder="1"/>
    <xf numFmtId="0" fontId="18" fillId="0" borderId="14" xfId="0" applyFont="1" applyBorder="1"/>
    <xf numFmtId="0" fontId="0" fillId="0" borderId="14" xfId="0" applyBorder="1"/>
    <xf numFmtId="0" fontId="0" fillId="0" borderId="13" xfId="0" applyBorder="1"/>
    <xf numFmtId="0" fontId="28" fillId="0" borderId="10" xfId="0" applyFont="1" applyFill="1" applyBorder="1"/>
    <xf numFmtId="0" fontId="49" fillId="0" borderId="10" xfId="0" applyFont="1" applyBorder="1"/>
    <xf numFmtId="0" fontId="31" fillId="0" borderId="0" xfId="0" applyFont="1" applyAlignment="1"/>
    <xf numFmtId="0" fontId="58" fillId="0" borderId="10" xfId="47" applyFont="1" applyBorder="1"/>
    <xf numFmtId="9" fontId="0" fillId="0" borderId="10" xfId="0" applyNumberFormat="1" applyBorder="1"/>
    <xf numFmtId="0" fontId="18" fillId="0" borderId="10" xfId="47" applyFont="1" applyBorder="1" applyAlignment="1">
      <alignment horizontal="center"/>
    </xf>
    <xf numFmtId="0" fontId="18" fillId="0" borderId="10" xfId="47" applyFont="1" applyBorder="1"/>
    <xf numFmtId="3" fontId="18" fillId="75" borderId="10" xfId="47" applyNumberFormat="1" applyFont="1" applyFill="1" applyBorder="1"/>
    <xf numFmtId="3" fontId="18" fillId="75" borderId="10" xfId="48" applyNumberFormat="1" applyFont="1" applyFill="1" applyBorder="1"/>
    <xf numFmtId="3" fontId="18" fillId="0" borderId="10" xfId="47" applyNumberFormat="1" applyFont="1" applyBorder="1"/>
    <xf numFmtId="3" fontId="18" fillId="0" borderId="10" xfId="48" applyNumberFormat="1" applyFont="1" applyBorder="1"/>
    <xf numFmtId="3" fontId="18" fillId="0" borderId="10" xfId="48" applyNumberFormat="1" applyFont="1" applyFill="1" applyBorder="1"/>
    <xf numFmtId="0" fontId="28" fillId="76" borderId="0" xfId="0" applyFont="1" applyFill="1"/>
    <xf numFmtId="3" fontId="18" fillId="0" borderId="10" xfId="47" applyNumberFormat="1" applyFont="1" applyFill="1" applyBorder="1"/>
    <xf numFmtId="0" fontId="0" fillId="0" borderId="16" xfId="0" applyBorder="1"/>
    <xf numFmtId="0" fontId="0" fillId="0" borderId="15" xfId="0" applyBorder="1"/>
    <xf numFmtId="0" fontId="18" fillId="0" borderId="16" xfId="0" applyFont="1" applyBorder="1"/>
    <xf numFmtId="3" fontId="28" fillId="75" borderId="10" xfId="47" applyNumberFormat="1" applyFont="1" applyFill="1" applyBorder="1"/>
    <xf numFmtId="3" fontId="28" fillId="75" borderId="10" xfId="48" applyNumberFormat="1" applyFont="1" applyFill="1" applyBorder="1"/>
    <xf numFmtId="0" fontId="28" fillId="0" borderId="14" xfId="0" applyFont="1" applyBorder="1"/>
    <xf numFmtId="0" fontId="28" fillId="0" borderId="13" xfId="0" applyFont="1" applyBorder="1"/>
    <xf numFmtId="9" fontId="18" fillId="0" borderId="10" xfId="0" applyNumberFormat="1" applyFont="1" applyBorder="1"/>
    <xf numFmtId="1" fontId="0" fillId="0" borderId="10" xfId="0" applyNumberFormat="1" applyBorder="1"/>
    <xf numFmtId="0" fontId="18" fillId="77" borderId="10" xfId="0" applyFont="1" applyFill="1" applyBorder="1"/>
    <xf numFmtId="9" fontId="0" fillId="77" borderId="10" xfId="0" applyNumberFormat="1" applyFill="1" applyBorder="1"/>
    <xf numFmtId="1" fontId="0" fillId="77" borderId="10" xfId="0" applyNumberFormat="1" applyFill="1" applyBorder="1"/>
    <xf numFmtId="0" fontId="0" fillId="77" borderId="10" xfId="0" applyFill="1" applyBorder="1"/>
    <xf numFmtId="1" fontId="0" fillId="0" borderId="10" xfId="0" applyNumberFormat="1" applyFill="1" applyBorder="1"/>
    <xf numFmtId="0" fontId="18" fillId="0" borderId="10" xfId="0" quotePrefix="1" applyFont="1" applyBorder="1"/>
    <xf numFmtId="0" fontId="18" fillId="0" borderId="10" xfId="0" applyFont="1" applyBorder="1" applyAlignment="1">
      <alignment wrapText="1"/>
    </xf>
    <xf numFmtId="1" fontId="0" fillId="0" borderId="0" xfId="0" applyNumberFormat="1"/>
    <xf numFmtId="0" fontId="56" fillId="0" borderId="0" xfId="0" applyFont="1" applyAlignment="1">
      <alignment horizontal="right"/>
    </xf>
    <xf numFmtId="0" fontId="18" fillId="0" borderId="0" xfId="47" applyFont="1" applyFill="1" applyBorder="1" applyAlignment="1">
      <alignment horizontal="center"/>
    </xf>
    <xf numFmtId="0" fontId="28" fillId="0" borderId="0" xfId="0" applyFont="1" applyBorder="1"/>
    <xf numFmtId="3" fontId="28" fillId="0" borderId="0" xfId="47" applyNumberFormat="1" applyFont="1" applyBorder="1"/>
    <xf numFmtId="3" fontId="28" fillId="0" borderId="0" xfId="48" applyNumberFormat="1" applyFont="1" applyBorder="1"/>
    <xf numFmtId="3" fontId="0" fillId="75" borderId="10" xfId="47" applyNumberFormat="1" applyFont="1" applyFill="1" applyBorder="1"/>
    <xf numFmtId="0" fontId="0" fillId="75" borderId="10" xfId="0" applyFill="1" applyBorder="1"/>
    <xf numFmtId="3" fontId="0" fillId="75" borderId="10" xfId="0" applyNumberFormat="1" applyFill="1" applyBorder="1"/>
    <xf numFmtId="1" fontId="28" fillId="0" borderId="10" xfId="0" applyNumberFormat="1" applyFont="1" applyBorder="1"/>
    <xf numFmtId="1" fontId="0" fillId="33" borderId="0" xfId="0" applyNumberFormat="1" applyFill="1"/>
    <xf numFmtId="0" fontId="0" fillId="0" borderId="10" xfId="0" applyFont="1" applyBorder="1" applyAlignment="1">
      <alignment wrapText="1"/>
    </xf>
    <xf numFmtId="2" fontId="0" fillId="0" borderId="0" xfId="0" applyNumberFormat="1" applyFill="1"/>
    <xf numFmtId="2" fontId="0" fillId="43" borderId="19" xfId="0" applyNumberFormat="1" applyFill="1" applyBorder="1"/>
    <xf numFmtId="2" fontId="28" fillId="43" borderId="10" xfId="0" applyNumberFormat="1" applyFont="1" applyFill="1" applyBorder="1" applyAlignment="1">
      <alignment vertical="top" wrapText="1"/>
    </xf>
    <xf numFmtId="2" fontId="0" fillId="0" borderId="10" xfId="0" applyNumberFormat="1" applyFont="1" applyFill="1" applyBorder="1"/>
    <xf numFmtId="2" fontId="44" fillId="73" borderId="10" xfId="0" applyNumberFormat="1" applyFont="1" applyFill="1" applyBorder="1"/>
    <xf numFmtId="0" fontId="0" fillId="57" borderId="10" xfId="0" applyFont="1" applyFill="1" applyBorder="1"/>
    <xf numFmtId="0" fontId="0" fillId="75" borderId="10" xfId="0" applyFont="1" applyFill="1" applyBorder="1" applyAlignment="1">
      <alignment wrapText="1"/>
    </xf>
    <xf numFmtId="0" fontId="20" fillId="75" borderId="10" xfId="44" applyFont="1" applyFill="1" applyBorder="1" applyAlignment="1">
      <alignment wrapText="1"/>
    </xf>
    <xf numFmtId="0" fontId="20" fillId="75" borderId="10" xfId="43" applyFont="1" applyFill="1" applyBorder="1" applyAlignment="1">
      <alignment wrapText="1"/>
    </xf>
    <xf numFmtId="0" fontId="53" fillId="75" borderId="10" xfId="45" applyFont="1" applyFill="1" applyBorder="1" applyAlignment="1">
      <alignment wrapText="1"/>
    </xf>
    <xf numFmtId="0" fontId="0" fillId="75" borderId="0" xfId="0" applyFill="1" applyBorder="1"/>
    <xf numFmtId="0" fontId="0" fillId="75" borderId="10" xfId="0" applyFont="1" applyFill="1" applyBorder="1"/>
    <xf numFmtId="2" fontId="0" fillId="75" borderId="10" xfId="0" applyNumberFormat="1" applyFont="1" applyFill="1" applyBorder="1"/>
    <xf numFmtId="0" fontId="0" fillId="75" borderId="0" xfId="0" applyFill="1"/>
    <xf numFmtId="0" fontId="53" fillId="75" borderId="10" xfId="45" applyFont="1" applyFill="1" applyBorder="1"/>
    <xf numFmtId="0" fontId="34" fillId="75" borderId="10" xfId="0" applyFont="1" applyFill="1" applyBorder="1"/>
    <xf numFmtId="0" fontId="44" fillId="75" borderId="10" xfId="0" applyFont="1" applyFill="1" applyBorder="1"/>
    <xf numFmtId="0" fontId="0" fillId="75" borderId="0" xfId="0" applyFont="1" applyFill="1" applyBorder="1"/>
    <xf numFmtId="0" fontId="0" fillId="54" borderId="20" xfId="0" applyFill="1" applyBorder="1"/>
    <xf numFmtId="0" fontId="28" fillId="54" borderId="10" xfId="0" applyFont="1" applyFill="1" applyBorder="1" applyAlignment="1">
      <alignment vertical="top" wrapText="1"/>
    </xf>
    <xf numFmtId="2" fontId="0" fillId="35" borderId="10" xfId="0" applyNumberFormat="1" applyFont="1" applyFill="1" applyBorder="1"/>
    <xf numFmtId="0" fontId="0" fillId="0" borderId="19" xfId="0" applyFill="1" applyBorder="1"/>
    <xf numFmtId="0" fontId="0" fillId="0" borderId="0" xfId="0" quotePrefix="1" applyFont="1"/>
    <xf numFmtId="0" fontId="0" fillId="0" borderId="0" xfId="0" applyFont="1"/>
    <xf numFmtId="1" fontId="0" fillId="0" borderId="0" xfId="0" applyNumberFormat="1" applyFill="1"/>
    <xf numFmtId="0" fontId="60" fillId="78" borderId="0" xfId="0" applyFont="1" applyFill="1"/>
    <xf numFmtId="2" fontId="60" fillId="78" borderId="0" xfId="0" applyNumberFormat="1" applyFont="1" applyFill="1"/>
    <xf numFmtId="3" fontId="18" fillId="0" borderId="10" xfId="0" applyNumberFormat="1" applyFont="1" applyBorder="1"/>
    <xf numFmtId="3" fontId="0" fillId="0" borderId="0" xfId="0" applyNumberFormat="1"/>
    <xf numFmtId="3" fontId="0" fillId="0" borderId="0" xfId="0" applyNumberFormat="1" applyFill="1"/>
    <xf numFmtId="3" fontId="0" fillId="73" borderId="0" xfId="0" applyNumberFormat="1" applyFill="1"/>
    <xf numFmtId="3" fontId="28" fillId="76" borderId="10" xfId="0" applyNumberFormat="1" applyFont="1" applyFill="1" applyBorder="1"/>
    <xf numFmtId="3" fontId="0" fillId="76" borderId="0" xfId="0" applyNumberFormat="1" applyFill="1"/>
    <xf numFmtId="3" fontId="0" fillId="0" borderId="10" xfId="0" applyNumberFormat="1" applyBorder="1"/>
    <xf numFmtId="3" fontId="28" fillId="33" borderId="10" xfId="0" applyNumberFormat="1" applyFont="1" applyFill="1" applyBorder="1"/>
    <xf numFmtId="3" fontId="0" fillId="33" borderId="0" xfId="0" applyNumberFormat="1" applyFill="1"/>
    <xf numFmtId="0" fontId="0" fillId="79" borderId="10" xfId="0" applyFont="1" applyFill="1" applyBorder="1"/>
    <xf numFmtId="0" fontId="0" fillId="79" borderId="0" xfId="0" applyFont="1" applyFill="1" applyBorder="1"/>
    <xf numFmtId="2" fontId="0" fillId="79" borderId="10" xfId="0" applyNumberFormat="1" applyFont="1" applyFill="1" applyBorder="1"/>
    <xf numFmtId="0" fontId="0" fillId="79" borderId="10" xfId="0" applyFont="1" applyFill="1" applyBorder="1" applyAlignment="1">
      <alignment wrapText="1"/>
    </xf>
    <xf numFmtId="0" fontId="20" fillId="79" borderId="10" xfId="43" applyFont="1" applyFill="1" applyBorder="1" applyAlignment="1">
      <alignment wrapText="1"/>
    </xf>
    <xf numFmtId="0" fontId="36" fillId="79" borderId="10" xfId="43" applyFont="1" applyFill="1" applyBorder="1" applyAlignment="1">
      <alignment wrapText="1"/>
    </xf>
    <xf numFmtId="0" fontId="0" fillId="79" borderId="10" xfId="0" applyFill="1" applyBorder="1"/>
    <xf numFmtId="0" fontId="44" fillId="79" borderId="10" xfId="0" applyFont="1" applyFill="1" applyBorder="1"/>
    <xf numFmtId="0" fontId="53" fillId="79" borderId="10" xfId="45" applyFont="1" applyFill="1" applyBorder="1"/>
    <xf numFmtId="0" fontId="20" fillId="79" borderId="10" xfId="44" applyFont="1" applyFill="1" applyBorder="1" applyAlignment="1">
      <alignment wrapText="1"/>
    </xf>
    <xf numFmtId="0" fontId="34" fillId="79" borderId="10" xfId="0" applyFont="1" applyFill="1" applyBorder="1"/>
    <xf numFmtId="0" fontId="53" fillId="79" borderId="10" xfId="45" applyFont="1" applyFill="1" applyBorder="1" applyAlignment="1">
      <alignment wrapText="1"/>
    </xf>
    <xf numFmtId="0" fontId="0" fillId="79" borderId="0" xfId="0" applyFill="1"/>
    <xf numFmtId="0" fontId="0" fillId="0" borderId="0" xfId="0" applyBorder="1" applyAlignment="1">
      <alignment wrapText="1"/>
    </xf>
    <xf numFmtId="0" fontId="20" fillId="79" borderId="0" xfId="43" applyFont="1" applyFill="1" applyBorder="1" applyAlignment="1">
      <alignment wrapText="1"/>
    </xf>
    <xf numFmtId="0" fontId="0" fillId="79" borderId="0" xfId="0" applyFill="1" applyBorder="1"/>
    <xf numFmtId="10" fontId="0" fillId="0" borderId="0" xfId="0" applyNumberFormat="1" applyFill="1"/>
    <xf numFmtId="10" fontId="0" fillId="0" borderId="10" xfId="0" applyNumberFormat="1" applyFont="1" applyFill="1" applyBorder="1"/>
    <xf numFmtId="10" fontId="0" fillId="79" borderId="10" xfId="0" applyNumberFormat="1" applyFont="1" applyFill="1" applyBorder="1"/>
    <xf numFmtId="10" fontId="60" fillId="78" borderId="0" xfId="0" applyNumberFormat="1" applyFont="1" applyFill="1"/>
    <xf numFmtId="10" fontId="0" fillId="76" borderId="0" xfId="0" applyNumberFormat="1" applyFill="1"/>
    <xf numFmtId="10" fontId="0" fillId="33" borderId="0" xfId="0" applyNumberFormat="1" applyFill="1"/>
    <xf numFmtId="3" fontId="0" fillId="0" borderId="10" xfId="0" applyNumberFormat="1" applyFont="1" applyFill="1" applyBorder="1"/>
    <xf numFmtId="0" fontId="61" fillId="82" borderId="10" xfId="0" applyFont="1" applyFill="1" applyBorder="1" applyAlignment="1">
      <alignment wrapText="1"/>
    </xf>
    <xf numFmtId="0" fontId="61" fillId="82" borderId="10" xfId="43" applyFont="1" applyFill="1" applyBorder="1" applyAlignment="1">
      <alignment wrapText="1"/>
    </xf>
    <xf numFmtId="0" fontId="62" fillId="82" borderId="10" xfId="43" applyFont="1" applyFill="1" applyBorder="1" applyAlignment="1">
      <alignment wrapText="1"/>
    </xf>
    <xf numFmtId="0" fontId="61" fillId="82" borderId="10" xfId="0" applyFont="1" applyFill="1" applyBorder="1"/>
    <xf numFmtId="2" fontId="61" fillId="82" borderId="10" xfId="0" applyNumberFormat="1" applyFont="1" applyFill="1" applyBorder="1"/>
    <xf numFmtId="10" fontId="61" fillId="82" borderId="10" xfId="0" applyNumberFormat="1" applyFont="1" applyFill="1" applyBorder="1"/>
    <xf numFmtId="0" fontId="0" fillId="82" borderId="0" xfId="0" applyFill="1"/>
    <xf numFmtId="0" fontId="0" fillId="83" borderId="10" xfId="0" applyFont="1" applyFill="1" applyBorder="1"/>
    <xf numFmtId="0" fontId="0" fillId="83" borderId="0" xfId="0" applyFill="1" applyBorder="1"/>
    <xf numFmtId="0" fontId="0" fillId="83" borderId="10" xfId="0" applyFill="1" applyBorder="1"/>
    <xf numFmtId="2" fontId="0" fillId="83" borderId="10" xfId="0" applyNumberFormat="1" applyFont="1" applyFill="1" applyBorder="1"/>
    <xf numFmtId="10" fontId="0" fillId="83" borderId="10" xfId="0" applyNumberFormat="1" applyFont="1" applyFill="1" applyBorder="1"/>
    <xf numFmtId="0" fontId="0" fillId="83" borderId="0" xfId="0" applyFill="1"/>
    <xf numFmtId="0" fontId="0" fillId="83" borderId="0" xfId="0" applyFont="1" applyFill="1" applyBorder="1"/>
    <xf numFmtId="0" fontId="0" fillId="83" borderId="10" xfId="0" applyFont="1" applyFill="1" applyBorder="1" applyAlignment="1">
      <alignment wrapText="1"/>
    </xf>
    <xf numFmtId="0" fontId="20" fillId="83" borderId="10" xfId="43" applyFont="1" applyFill="1" applyBorder="1" applyAlignment="1">
      <alignment wrapText="1"/>
    </xf>
    <xf numFmtId="0" fontId="20" fillId="83" borderId="10" xfId="44" applyFont="1" applyFill="1" applyBorder="1" applyAlignment="1">
      <alignment wrapText="1"/>
    </xf>
    <xf numFmtId="1" fontId="0" fillId="83" borderId="10" xfId="0" applyNumberFormat="1" applyFont="1" applyFill="1" applyBorder="1"/>
    <xf numFmtId="1" fontId="0" fillId="46" borderId="18" xfId="0" applyNumberFormat="1" applyFill="1" applyBorder="1" applyAlignment="1">
      <alignment wrapText="1"/>
    </xf>
    <xf numFmtId="1" fontId="0" fillId="46" borderId="25" xfId="0" applyNumberFormat="1" applyFill="1" applyBorder="1"/>
    <xf numFmtId="1" fontId="28" fillId="46" borderId="10" xfId="0" applyNumberFormat="1" applyFont="1" applyFill="1" applyBorder="1" applyAlignment="1">
      <alignment vertical="top" wrapText="1"/>
    </xf>
    <xf numFmtId="1" fontId="0" fillId="0" borderId="10" xfId="0" applyNumberFormat="1" applyFont="1" applyFill="1" applyBorder="1"/>
    <xf numFmtId="1" fontId="0" fillId="79" borderId="10" xfId="0" applyNumberFormat="1" applyFont="1" applyFill="1" applyBorder="1"/>
    <xf numFmtId="1" fontId="61" fillId="82" borderId="10" xfId="0" applyNumberFormat="1" applyFont="1" applyFill="1" applyBorder="1"/>
    <xf numFmtId="1" fontId="60" fillId="78" borderId="0" xfId="0" applyNumberFormat="1" applyFont="1" applyFill="1"/>
    <xf numFmtId="1" fontId="0" fillId="76" borderId="0" xfId="0" applyNumberFormat="1" applyFill="1"/>
    <xf numFmtId="0" fontId="49" fillId="80" borderId="18" xfId="0" applyFont="1" applyFill="1" applyBorder="1" applyAlignment="1">
      <alignment wrapText="1"/>
    </xf>
    <xf numFmtId="0" fontId="0" fillId="0" borderId="0" xfId="0" quotePrefix="1"/>
    <xf numFmtId="0" fontId="0" fillId="0" borderId="10" xfId="0" quotePrefix="1" applyFont="1" applyFill="1" applyBorder="1"/>
    <xf numFmtId="0" fontId="28" fillId="0" borderId="0" xfId="0" quotePrefix="1" applyFont="1"/>
    <xf numFmtId="0" fontId="28" fillId="0" borderId="0" xfId="0" applyFont="1" applyFill="1" applyAlignment="1">
      <alignment horizontal="center"/>
    </xf>
    <xf numFmtId="0" fontId="28" fillId="33" borderId="19" xfId="0" applyFont="1" applyFill="1" applyBorder="1" applyAlignment="1">
      <alignment horizontal="center"/>
    </xf>
    <xf numFmtId="0" fontId="28" fillId="33" borderId="10" xfId="0" applyFont="1" applyFill="1" applyBorder="1" applyAlignment="1">
      <alignment horizontal="center" vertical="top" wrapText="1"/>
    </xf>
    <xf numFmtId="0" fontId="28" fillId="33" borderId="10" xfId="0" applyFont="1" applyFill="1" applyBorder="1" applyAlignment="1">
      <alignment horizontal="center"/>
    </xf>
    <xf numFmtId="0" fontId="62" fillId="33" borderId="10" xfId="0" applyFont="1" applyFill="1" applyBorder="1" applyAlignment="1">
      <alignment horizontal="center"/>
    </xf>
    <xf numFmtId="0" fontId="46" fillId="33" borderId="10" xfId="0" applyFont="1" applyFill="1" applyBorder="1" applyAlignment="1">
      <alignment horizontal="center"/>
    </xf>
    <xf numFmtId="0" fontId="63" fillId="78" borderId="0" xfId="0" applyFont="1" applyFill="1" applyAlignment="1">
      <alignment horizontal="center"/>
    </xf>
    <xf numFmtId="3" fontId="28" fillId="0" borderId="0" xfId="0" applyNumberFormat="1" applyFont="1" applyFill="1" applyAlignment="1">
      <alignment horizontal="center"/>
    </xf>
    <xf numFmtId="3" fontId="28" fillId="76" borderId="0" xfId="0" applyNumberFormat="1" applyFont="1" applyFill="1" applyAlignment="1">
      <alignment horizontal="center"/>
    </xf>
    <xf numFmtId="3" fontId="28" fillId="33" borderId="0" xfId="0" applyNumberFormat="1" applyFont="1" applyFill="1" applyAlignment="1">
      <alignment horizontal="center"/>
    </xf>
    <xf numFmtId="14" fontId="0" fillId="0" borderId="0" xfId="0" applyNumberFormat="1" applyFill="1" applyBorder="1"/>
    <xf numFmtId="0" fontId="20" fillId="35" borderId="10" xfId="46" applyFont="1" applyFill="1" applyBorder="1" applyAlignment="1">
      <alignment wrapText="1"/>
    </xf>
    <xf numFmtId="0" fontId="28" fillId="35" borderId="10" xfId="0" applyFont="1" applyFill="1" applyBorder="1" applyAlignment="1">
      <alignment horizontal="center"/>
    </xf>
    <xf numFmtId="1" fontId="0" fillId="35" borderId="10" xfId="0" applyNumberFormat="1" applyFont="1" applyFill="1" applyBorder="1"/>
    <xf numFmtId="10" fontId="0" fillId="35" borderId="10" xfId="0" applyNumberFormat="1" applyFont="1" applyFill="1" applyBorder="1"/>
    <xf numFmtId="0" fontId="0" fillId="35" borderId="10" xfId="0" quotePrefix="1" applyFont="1" applyFill="1" applyBorder="1"/>
    <xf numFmtId="0" fontId="0" fillId="35" borderId="0" xfId="0" applyFill="1"/>
    <xf numFmtId="0" fontId="53" fillId="35" borderId="10" xfId="45" applyFont="1" applyFill="1" applyBorder="1" applyAlignment="1">
      <alignment wrapText="1"/>
    </xf>
    <xf numFmtId="0" fontId="0" fillId="35" borderId="10" xfId="0" quotePrefix="1" applyFont="1" applyFill="1" applyBorder="1" applyAlignment="1">
      <alignment wrapText="1"/>
    </xf>
    <xf numFmtId="0" fontId="0" fillId="0" borderId="0" xfId="0" applyFont="1" applyFill="1" applyBorder="1" applyAlignment="1">
      <alignment wrapText="1"/>
    </xf>
    <xf numFmtId="0" fontId="0" fillId="81" borderId="0" xfId="0" applyFill="1" applyBorder="1"/>
    <xf numFmtId="0" fontId="0" fillId="81" borderId="20" xfId="0" applyFill="1" applyBorder="1"/>
    <xf numFmtId="0" fontId="28" fillId="81" borderId="10" xfId="0" applyFont="1" applyFill="1" applyBorder="1" applyAlignment="1">
      <alignment vertical="top" wrapText="1"/>
    </xf>
    <xf numFmtId="0" fontId="28" fillId="81" borderId="25" xfId="0" applyFont="1" applyFill="1" applyBorder="1" applyAlignment="1">
      <alignment wrapText="1"/>
    </xf>
    <xf numFmtId="167" fontId="65" fillId="33" borderId="30" xfId="0" quotePrefix="1" applyNumberFormat="1" applyFont="1" applyFill="1" applyBorder="1" applyAlignment="1">
      <alignment horizontal="center"/>
    </xf>
    <xf numFmtId="167" fontId="0" fillId="81" borderId="21" xfId="0" applyNumberFormat="1" applyFill="1" applyBorder="1"/>
    <xf numFmtId="167" fontId="64" fillId="81" borderId="15" xfId="0" applyNumberFormat="1" applyFont="1" applyFill="1" applyBorder="1" applyAlignment="1">
      <alignment horizontal="center" wrapText="1"/>
    </xf>
    <xf numFmtId="167" fontId="64" fillId="80" borderId="18" xfId="0" applyNumberFormat="1" applyFont="1" applyFill="1" applyBorder="1" applyAlignment="1">
      <alignment horizontal="center" wrapText="1"/>
    </xf>
    <xf numFmtId="0" fontId="28" fillId="79" borderId="10" xfId="0" applyFont="1" applyFill="1" applyBorder="1"/>
    <xf numFmtId="0" fontId="28" fillId="79" borderId="10" xfId="0" applyFont="1" applyFill="1" applyBorder="1" applyAlignment="1">
      <alignment horizontal="center"/>
    </xf>
    <xf numFmtId="0" fontId="0" fillId="79" borderId="10" xfId="0" quotePrefix="1" applyFont="1" applyFill="1" applyBorder="1"/>
    <xf numFmtId="0" fontId="0" fillId="79" borderId="10" xfId="0" quotePrefix="1" applyFont="1" applyFill="1" applyBorder="1" applyAlignment="1">
      <alignment wrapText="1"/>
    </xf>
    <xf numFmtId="0" fontId="0" fillId="80" borderId="10" xfId="0" applyFont="1" applyFill="1" applyBorder="1" applyAlignment="1">
      <alignment wrapText="1"/>
    </xf>
    <xf numFmtId="0" fontId="0" fillId="80" borderId="10" xfId="0" applyFont="1" applyFill="1" applyBorder="1"/>
    <xf numFmtId="0" fontId="28" fillId="0" borderId="10" xfId="0" applyFont="1" applyBorder="1" applyAlignment="1">
      <alignment horizontal="center"/>
    </xf>
    <xf numFmtId="0" fontId="0" fillId="44" borderId="10" xfId="0" applyFill="1" applyBorder="1"/>
    <xf numFmtId="0" fontId="0" fillId="61" borderId="10" xfId="0" applyFill="1" applyBorder="1"/>
    <xf numFmtId="0" fontId="18" fillId="33" borderId="10" xfId="0" applyFont="1" applyFill="1" applyBorder="1" applyAlignment="1">
      <alignment wrapText="1"/>
    </xf>
    <xf numFmtId="0" fontId="0" fillId="84" borderId="10" xfId="0" applyFill="1" applyBorder="1" applyAlignment="1">
      <alignment wrapText="1"/>
    </xf>
    <xf numFmtId="0" fontId="18" fillId="84" borderId="10" xfId="0" applyFont="1" applyFill="1" applyBorder="1" applyAlignment="1">
      <alignment wrapText="1"/>
    </xf>
    <xf numFmtId="0" fontId="28" fillId="84" borderId="10" xfId="0" applyFont="1" applyFill="1" applyBorder="1" applyAlignment="1">
      <alignment horizontal="center" wrapText="1"/>
    </xf>
    <xf numFmtId="0" fontId="28" fillId="61" borderId="10" xfId="0" applyFont="1" applyFill="1" applyBorder="1" applyAlignment="1">
      <alignment horizontal="center"/>
    </xf>
    <xf numFmtId="0" fontId="28" fillId="0" borderId="10" xfId="0" applyFont="1" applyFill="1" applyBorder="1" applyAlignment="1">
      <alignment horizontal="center"/>
    </xf>
    <xf numFmtId="0" fontId="18" fillId="61" borderId="10" xfId="0" applyFont="1" applyFill="1" applyBorder="1"/>
    <xf numFmtId="0" fontId="28" fillId="77" borderId="10" xfId="0" applyFont="1" applyFill="1" applyBorder="1" applyAlignment="1">
      <alignment horizontal="center"/>
    </xf>
    <xf numFmtId="0" fontId="0" fillId="44" borderId="0" xfId="0" applyFill="1" applyBorder="1"/>
    <xf numFmtId="0" fontId="0" fillId="77" borderId="0" xfId="0" applyFill="1" applyBorder="1"/>
    <xf numFmtId="0" fontId="0" fillId="77" borderId="19" xfId="0" applyFill="1" applyBorder="1"/>
    <xf numFmtId="0" fontId="18" fillId="0" borderId="10" xfId="0" applyFont="1" applyFill="1" applyBorder="1"/>
    <xf numFmtId="0" fontId="18" fillId="0" borderId="10" xfId="47" applyFill="1" applyBorder="1"/>
    <xf numFmtId="0" fontId="0" fillId="85" borderId="10" xfId="0" applyFill="1" applyBorder="1"/>
    <xf numFmtId="0" fontId="28" fillId="85" borderId="10" xfId="0" applyFont="1" applyFill="1" applyBorder="1" applyAlignment="1">
      <alignment horizontal="center"/>
    </xf>
    <xf numFmtId="165" fontId="0" fillId="0" borderId="0" xfId="0" applyNumberFormat="1"/>
    <xf numFmtId="165" fontId="0" fillId="0" borderId="10" xfId="0" applyNumberFormat="1" applyBorder="1"/>
    <xf numFmtId="165" fontId="18" fillId="84" borderId="10" xfId="0" applyNumberFormat="1" applyFont="1" applyFill="1" applyBorder="1" applyAlignment="1">
      <alignment wrapText="1"/>
    </xf>
    <xf numFmtId="165" fontId="0" fillId="61" borderId="10" xfId="0" applyNumberFormat="1" applyFill="1" applyBorder="1"/>
    <xf numFmtId="165" fontId="0" fillId="77" borderId="10" xfId="0" applyNumberFormat="1" applyFill="1" applyBorder="1"/>
    <xf numFmtId="165" fontId="0" fillId="85" borderId="10" xfId="0" applyNumberFormat="1" applyFill="1" applyBorder="1"/>
    <xf numFmtId="0" fontId="19" fillId="81" borderId="17" xfId="0" applyNumberFormat="1" applyFont="1" applyFill="1" applyBorder="1" applyAlignment="1">
      <alignment horizontal="center" wrapText="1"/>
    </xf>
    <xf numFmtId="0" fontId="19" fillId="81" borderId="16" xfId="0" applyNumberFormat="1" applyFont="1" applyFill="1" applyBorder="1" applyAlignment="1">
      <alignment horizontal="center" wrapText="1"/>
    </xf>
    <xf numFmtId="0" fontId="64" fillId="33" borderId="28" xfId="0" quotePrefix="1" applyFont="1" applyFill="1" applyBorder="1" applyAlignment="1">
      <alignment horizontal="center"/>
    </xf>
    <xf numFmtId="0" fontId="64" fillId="33" borderId="29" xfId="0" quotePrefix="1" applyFont="1" applyFill="1" applyBorder="1" applyAlignment="1">
      <alignment horizontal="center"/>
    </xf>
    <xf numFmtId="0" fontId="28" fillId="51" borderId="16" xfId="0" applyFont="1" applyFill="1" applyBorder="1" applyAlignment="1">
      <alignment horizontal="center" wrapText="1"/>
    </xf>
    <xf numFmtId="0" fontId="28" fillId="44" borderId="22" xfId="0" applyFont="1" applyFill="1" applyBorder="1" applyAlignment="1">
      <alignment horizontal="center" wrapText="1"/>
    </xf>
    <xf numFmtId="0" fontId="28" fillId="44" borderId="23" xfId="0" applyFont="1" applyFill="1" applyBorder="1" applyAlignment="1">
      <alignment horizontal="center" wrapText="1"/>
    </xf>
    <xf numFmtId="0" fontId="28" fillId="44" borderId="24" xfId="0" applyFont="1" applyFill="1" applyBorder="1" applyAlignment="1">
      <alignment horizontal="center" wrapText="1"/>
    </xf>
    <xf numFmtId="0" fontId="28" fillId="52" borderId="12" xfId="0" applyFont="1" applyFill="1" applyBorder="1" applyAlignment="1">
      <alignment horizontal="center"/>
    </xf>
    <xf numFmtId="0" fontId="28" fillId="52" borderId="14" xfId="0" applyFont="1" applyFill="1" applyBorder="1" applyAlignment="1">
      <alignment horizontal="center"/>
    </xf>
    <xf numFmtId="0" fontId="28" fillId="52" borderId="13" xfId="0" applyFont="1" applyFill="1" applyBorder="1" applyAlignment="1">
      <alignment horizontal="center"/>
    </xf>
    <xf numFmtId="0" fontId="0" fillId="52" borderId="12" xfId="0" applyFill="1" applyBorder="1" applyAlignment="1">
      <alignment horizontal="center" wrapText="1"/>
    </xf>
    <xf numFmtId="0" fontId="0" fillId="52" borderId="14" xfId="0" applyFill="1" applyBorder="1" applyAlignment="1">
      <alignment horizontal="center" wrapText="1"/>
    </xf>
    <xf numFmtId="0" fontId="0" fillId="52" borderId="13" xfId="0" applyFill="1" applyBorder="1" applyAlignment="1">
      <alignment horizontal="center" wrapText="1"/>
    </xf>
    <xf numFmtId="0" fontId="0" fillId="74" borderId="12" xfId="0" applyFill="1" applyBorder="1" applyAlignment="1">
      <alignment horizontal="center" wrapText="1"/>
    </xf>
    <xf numFmtId="0" fontId="0" fillId="74" borderId="14" xfId="0" applyFill="1" applyBorder="1" applyAlignment="1">
      <alignment horizontal="center" wrapText="1"/>
    </xf>
    <xf numFmtId="0" fontId="0" fillId="74" borderId="13" xfId="0" applyFill="1" applyBorder="1" applyAlignment="1">
      <alignment horizontal="center" wrapText="1"/>
    </xf>
    <xf numFmtId="0" fontId="28" fillId="81" borderId="22" xfId="0" applyFont="1" applyFill="1" applyBorder="1" applyAlignment="1">
      <alignment horizontal="center" wrapText="1"/>
    </xf>
    <xf numFmtId="0" fontId="28" fillId="81" borderId="23" xfId="0" applyFont="1" applyFill="1" applyBorder="1" applyAlignment="1">
      <alignment horizontal="center" wrapText="1"/>
    </xf>
    <xf numFmtId="0" fontId="28" fillId="81" borderId="24" xfId="0" applyFont="1" applyFill="1" applyBorder="1" applyAlignment="1">
      <alignment horizontal="center" wrapText="1"/>
    </xf>
    <xf numFmtId="0" fontId="49" fillId="0" borderId="10" xfId="0" applyFont="1" applyBorder="1" applyAlignment="1">
      <alignment horizontal="center"/>
    </xf>
    <xf numFmtId="0" fontId="49" fillId="55" borderId="20" xfId="0" applyFont="1" applyFill="1" applyBorder="1" applyAlignment="1">
      <alignment horizontal="center"/>
    </xf>
    <xf numFmtId="0" fontId="49" fillId="55" borderId="0" xfId="0" applyFont="1" applyFill="1" applyBorder="1" applyAlignment="1">
      <alignment horizontal="center"/>
    </xf>
    <xf numFmtId="0" fontId="49" fillId="55" borderId="21" xfId="0" applyFont="1" applyFill="1" applyBorder="1" applyAlignment="1">
      <alignment horizontal="center"/>
    </xf>
    <xf numFmtId="0" fontId="36" fillId="56" borderId="22" xfId="0" applyFont="1" applyFill="1" applyBorder="1" applyAlignment="1">
      <alignment horizontal="center"/>
    </xf>
    <xf numFmtId="0" fontId="36" fillId="56" borderId="23" xfId="0" applyFont="1" applyFill="1" applyBorder="1" applyAlignment="1">
      <alignment horizontal="center"/>
    </xf>
    <xf numFmtId="0" fontId="36" fillId="56" borderId="24" xfId="0" applyFont="1" applyFill="1" applyBorder="1" applyAlignment="1">
      <alignment horizontal="center"/>
    </xf>
    <xf numFmtId="0" fontId="31" fillId="60" borderId="10" xfId="0" applyFont="1" applyFill="1" applyBorder="1" applyAlignment="1">
      <alignment horizontal="center"/>
    </xf>
    <xf numFmtId="0" fontId="24" fillId="0" borderId="14" xfId="0" applyFont="1" applyBorder="1" applyAlignment="1">
      <alignment horizontal="center" wrapText="1"/>
    </xf>
    <xf numFmtId="0" fontId="24" fillId="0" borderId="13" xfId="0" applyFont="1" applyBorder="1" applyAlignment="1">
      <alignment horizontal="center" wrapText="1"/>
    </xf>
    <xf numFmtId="0" fontId="41" fillId="0" borderId="12" xfId="0" applyFont="1" applyBorder="1" applyAlignment="1">
      <alignment horizontal="center" wrapText="1"/>
    </xf>
    <xf numFmtId="0" fontId="41" fillId="0" borderId="13" xfId="0" applyFont="1" applyBorder="1" applyAlignment="1">
      <alignment horizontal="center" wrapText="1"/>
    </xf>
    <xf numFmtId="0" fontId="29" fillId="0" borderId="10" xfId="0" applyNumberFormat="1" applyFont="1" applyBorder="1" applyAlignment="1">
      <alignment horizontal="center" wrapText="1"/>
    </xf>
    <xf numFmtId="0" fontId="26" fillId="49" borderId="12" xfId="0" applyFont="1" applyFill="1" applyBorder="1" applyAlignment="1">
      <alignment horizontal="center" wrapText="1"/>
    </xf>
    <xf numFmtId="0" fontId="26" fillId="49" borderId="14" xfId="0" applyFont="1" applyFill="1" applyBorder="1" applyAlignment="1">
      <alignment horizontal="center" wrapText="1"/>
    </xf>
    <xf numFmtId="0" fontId="26" fillId="49" borderId="13" xfId="0" applyFont="1" applyFill="1" applyBorder="1" applyAlignment="1">
      <alignment horizontal="center" wrapText="1"/>
    </xf>
    <xf numFmtId="0" fontId="49" fillId="62" borderId="12" xfId="0" applyFont="1" applyFill="1" applyBorder="1" applyAlignment="1">
      <alignment horizontal="center" wrapText="1"/>
    </xf>
    <xf numFmtId="0" fontId="49" fillId="62" borderId="14" xfId="0" applyFont="1" applyFill="1" applyBorder="1" applyAlignment="1">
      <alignment horizontal="center" wrapText="1"/>
    </xf>
    <xf numFmtId="0" fontId="49" fillId="62" borderId="13" xfId="0" applyFont="1" applyFill="1" applyBorder="1" applyAlignment="1">
      <alignment horizontal="center" wrapText="1"/>
    </xf>
    <xf numFmtId="0" fontId="36" fillId="63" borderId="17" xfId="0" applyFont="1" applyFill="1" applyBorder="1" applyAlignment="1">
      <alignment horizontal="center"/>
    </xf>
    <xf numFmtId="0" fontId="36" fillId="63" borderId="16" xfId="0" applyFont="1" applyFill="1" applyBorder="1" applyAlignment="1">
      <alignment horizontal="center"/>
    </xf>
    <xf numFmtId="0" fontId="36" fillId="63" borderId="15" xfId="0" applyFont="1" applyFill="1" applyBorder="1" applyAlignment="1">
      <alignment horizontal="center"/>
    </xf>
    <xf numFmtId="0" fontId="18" fillId="75" borderId="12" xfId="47" applyFont="1" applyFill="1" applyBorder="1" applyAlignment="1">
      <alignment horizontal="center"/>
    </xf>
    <xf numFmtId="0" fontId="18" fillId="75" borderId="14" xfId="47" applyFont="1" applyFill="1" applyBorder="1" applyAlignment="1">
      <alignment horizontal="center"/>
    </xf>
    <xf numFmtId="0" fontId="18" fillId="75" borderId="13" xfId="47" applyFont="1" applyFill="1" applyBorder="1" applyAlignment="1">
      <alignment horizontal="center"/>
    </xf>
    <xf numFmtId="0" fontId="30" fillId="0" borderId="10" xfId="45" applyBorder="1" applyAlignment="1">
      <alignment horizontal="center"/>
    </xf>
    <xf numFmtId="0" fontId="31" fillId="0" borderId="0" xfId="0" applyFont="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2" xfId="48"/>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ustomBuiltin="1"/>
    <cellStyle name="Normal 2" xfId="47"/>
    <cellStyle name="Normal_Sheet1" xfId="43"/>
    <cellStyle name="Normal_Sheet1_2" xfId="46"/>
    <cellStyle name="Normal_Sheet3" xfId="4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99FF"/>
      <color rgb="FF80C000"/>
      <color rgb="FFE2FFA7"/>
      <color rgb="FFCCFF66"/>
      <color rgb="FF66FF33"/>
      <color rgb="FFFFE781"/>
      <color rgb="FFCC99FF"/>
      <color rgb="FFFFCC66"/>
      <color rgb="FFCC66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dmin.applyweb.com/mason/mail/Send?to=smithwhj@gmail.com" TargetMode="External"/><Relationship Id="rId13" Type="http://schemas.openxmlformats.org/officeDocument/2006/relationships/hyperlink" Target="mailto:brandonawfse@gmail.com" TargetMode="External"/><Relationship Id="rId3" Type="http://schemas.openxmlformats.org/officeDocument/2006/relationships/hyperlink" Target="mailto:adarboga@asu.edu" TargetMode="External"/><Relationship Id="rId7" Type="http://schemas.openxmlformats.org/officeDocument/2006/relationships/hyperlink" Target="mailto:leakronenberg@hotmail.com" TargetMode="External"/><Relationship Id="rId12" Type="http://schemas.openxmlformats.org/officeDocument/2006/relationships/hyperlink" Target="mailto:gregory.gahm@gmail.com" TargetMode="External"/><Relationship Id="rId2" Type="http://schemas.openxmlformats.org/officeDocument/2006/relationships/hyperlink" Target="https://admin.applyweb.com/mason/mail/Send?to=bjcat1975@yahoo.com" TargetMode="External"/><Relationship Id="rId1" Type="http://schemas.openxmlformats.org/officeDocument/2006/relationships/hyperlink" Target="mailto:hannahgedanke@gmail.com" TargetMode="External"/><Relationship Id="rId6" Type="http://schemas.openxmlformats.org/officeDocument/2006/relationships/hyperlink" Target="mailto:kronenbl@evergreen.edu" TargetMode="External"/><Relationship Id="rId11" Type="http://schemas.openxmlformats.org/officeDocument/2006/relationships/hyperlink" Target="mailto:nwtwigga@yahoo.com" TargetMode="External"/><Relationship Id="rId5" Type="http://schemas.openxmlformats.org/officeDocument/2006/relationships/hyperlink" Target="mailto:hoolis21@evergreen.edu" TargetMode="External"/><Relationship Id="rId15" Type="http://schemas.openxmlformats.org/officeDocument/2006/relationships/printerSettings" Target="../printerSettings/printerSettings1.bin"/><Relationship Id="rId10" Type="http://schemas.openxmlformats.org/officeDocument/2006/relationships/hyperlink" Target="https://admin.applyweb.com/mason/mail/Send?to=btiesa@rocketmail.com" TargetMode="External"/><Relationship Id="rId4" Type="http://schemas.openxmlformats.org/officeDocument/2006/relationships/hyperlink" Target="https://admin.applyweb.com/mason/mail/Send?to=saygrace4me@gmail.com" TargetMode="External"/><Relationship Id="rId9" Type="http://schemas.openxmlformats.org/officeDocument/2006/relationships/hyperlink" Target="https://admin.applyweb.com/mason/mail/Send?to=dinero.asante@yahoo.com" TargetMode="External"/><Relationship Id="rId14" Type="http://schemas.openxmlformats.org/officeDocument/2006/relationships/hyperlink" Target="mailto:martinjd@centurylink.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brokaw.03@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dmin.applyweb.com/mason/mail/Send?to=smithwhj@gmail.com" TargetMode="External"/><Relationship Id="rId13" Type="http://schemas.openxmlformats.org/officeDocument/2006/relationships/hyperlink" Target="mailto:gregory.gahm@gmail.com" TargetMode="External"/><Relationship Id="rId3" Type="http://schemas.openxmlformats.org/officeDocument/2006/relationships/hyperlink" Target="mailto:adarboga@asu.edu" TargetMode="External"/><Relationship Id="rId7" Type="http://schemas.openxmlformats.org/officeDocument/2006/relationships/hyperlink" Target="mailto:leakronenberg@hotmail.com" TargetMode="External"/><Relationship Id="rId12" Type="http://schemas.openxmlformats.org/officeDocument/2006/relationships/hyperlink" Target="mailto:gabrokaw.03@gmail.com" TargetMode="External"/><Relationship Id="rId2" Type="http://schemas.openxmlformats.org/officeDocument/2006/relationships/hyperlink" Target="https://admin.applyweb.com/mason/mail/Send?to=bjcat1975@yahoo.com" TargetMode="External"/><Relationship Id="rId1" Type="http://schemas.openxmlformats.org/officeDocument/2006/relationships/hyperlink" Target="mailto:hannahgedanke@gmail.com" TargetMode="External"/><Relationship Id="rId6" Type="http://schemas.openxmlformats.org/officeDocument/2006/relationships/hyperlink" Target="mailto:kronenbl@evergreen.edu" TargetMode="External"/><Relationship Id="rId11" Type="http://schemas.openxmlformats.org/officeDocument/2006/relationships/hyperlink" Target="mailto:nwtwigga@yahoo.com" TargetMode="External"/><Relationship Id="rId5" Type="http://schemas.openxmlformats.org/officeDocument/2006/relationships/hyperlink" Target="mailto:hoolis21@evergreen.edu" TargetMode="External"/><Relationship Id="rId15" Type="http://schemas.openxmlformats.org/officeDocument/2006/relationships/hyperlink" Target="mailto:martinjd@centurylink.net" TargetMode="External"/><Relationship Id="rId10" Type="http://schemas.openxmlformats.org/officeDocument/2006/relationships/hyperlink" Target="https://admin.applyweb.com/mason/mail/Send?to=btiesa@rocketmail.com" TargetMode="External"/><Relationship Id="rId4" Type="http://schemas.openxmlformats.org/officeDocument/2006/relationships/hyperlink" Target="https://admin.applyweb.com/mason/mail/Send?to=saygrace4me@gmail.com" TargetMode="External"/><Relationship Id="rId9" Type="http://schemas.openxmlformats.org/officeDocument/2006/relationships/hyperlink" Target="https://admin.applyweb.com/mason/mail/Send?to=dinero.asante@yahoo.com" TargetMode="External"/><Relationship Id="rId14" Type="http://schemas.openxmlformats.org/officeDocument/2006/relationships/hyperlink" Target="mailto:brandonawfse@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P/T@6" TargetMode="External"/><Relationship Id="rId2" Type="http://schemas.openxmlformats.org/officeDocument/2006/relationships/hyperlink" Target="mailto:F/T@10" TargetMode="External"/><Relationship Id="rId1" Type="http://schemas.openxmlformats.org/officeDocument/2006/relationships/hyperlink" Target="mailto:F/T@8"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P190"/>
  <sheetViews>
    <sheetView tabSelected="1" topLeftCell="R1" workbookViewId="0">
      <selection activeCell="R1" sqref="A1:XFD1048576"/>
    </sheetView>
  </sheetViews>
  <sheetFormatPr defaultRowHeight="12.75" x14ac:dyDescent="0.2"/>
  <cols>
    <col min="2" max="2" width="11.7109375" customWidth="1"/>
    <col min="3" max="3" width="11.5703125" customWidth="1"/>
    <col min="4" max="4" width="13.28515625" customWidth="1"/>
    <col min="5" max="5" width="12" customWidth="1"/>
    <col min="8" max="8" width="4" customWidth="1"/>
    <col min="9" max="10" width="25" customWidth="1"/>
    <col min="11" max="11" width="10.85546875" customWidth="1"/>
    <col min="12" max="12" width="7.85546875" customWidth="1"/>
    <col min="13" max="18" width="9.140625" style="104"/>
    <col min="19" max="23" width="9.140625" style="104" customWidth="1"/>
    <col min="24" max="24" width="5.140625" style="104" customWidth="1"/>
    <col min="25" max="25" width="6.85546875" customWidth="1"/>
    <col min="26" max="26" width="5.7109375" customWidth="1"/>
    <col min="27" max="27" width="5.42578125" style="104" customWidth="1"/>
    <col min="28" max="28" width="6.42578125" style="104" customWidth="1"/>
    <col min="29" max="29" width="5" style="395" customWidth="1"/>
    <col min="30" max="30" width="9.140625" style="306"/>
    <col min="31" max="37" width="9.140625" style="104"/>
    <col min="38" max="38" width="6.5703125" style="238" customWidth="1"/>
    <col min="39" max="48" width="9.140625" style="104" customWidth="1"/>
    <col min="49" max="49" width="12.5703125" style="104" customWidth="1"/>
    <col min="50" max="52" width="9.140625" style="104"/>
    <col min="53" max="53" width="14.5703125" style="104" customWidth="1"/>
    <col min="54" max="54" width="9.140625" style="330"/>
    <col min="55" max="56" width="9.140625" style="104"/>
    <col min="57" max="57" width="11.28515625" style="358" bestFit="1" customWidth="1"/>
    <col min="58" max="65" width="9.140625" style="104"/>
    <col min="66" max="66" width="17.7109375" style="104" customWidth="1"/>
    <col min="67" max="431" width="9.140625" style="104"/>
  </cols>
  <sheetData>
    <row r="1" spans="1:52" ht="15.75" x14ac:dyDescent="0.25">
      <c r="A1" s="3" t="s">
        <v>683</v>
      </c>
      <c r="B1" s="4"/>
      <c r="D1" s="5"/>
      <c r="E1" s="5"/>
    </row>
    <row r="2" spans="1:52" x14ac:dyDescent="0.2">
      <c r="B2" s="5"/>
      <c r="D2" s="5"/>
      <c r="E2" s="5"/>
    </row>
    <row r="3" spans="1:52" x14ac:dyDescent="0.2">
      <c r="A3" s="392" t="s">
        <v>1510</v>
      </c>
      <c r="B3" s="5"/>
      <c r="D3" s="5"/>
      <c r="E3" s="5"/>
    </row>
    <row r="4" spans="1:52" x14ac:dyDescent="0.2">
      <c r="A4" s="392" t="s">
        <v>1508</v>
      </c>
      <c r="B4" s="5"/>
      <c r="D4" s="5"/>
      <c r="E4" s="5"/>
    </row>
    <row r="5" spans="1:52" x14ac:dyDescent="0.2">
      <c r="A5" s="392" t="s">
        <v>1509</v>
      </c>
      <c r="B5" s="5"/>
      <c r="D5" s="5"/>
      <c r="E5" s="5"/>
    </row>
    <row r="6" spans="1:52" x14ac:dyDescent="0.2">
      <c r="A6" s="392" t="s">
        <v>1511</v>
      </c>
      <c r="B6" s="5"/>
      <c r="D6" s="5"/>
      <c r="E6" s="5"/>
    </row>
    <row r="7" spans="1:52" x14ac:dyDescent="0.2">
      <c r="B7" s="5"/>
      <c r="D7" s="5"/>
      <c r="E7" s="5"/>
    </row>
    <row r="8" spans="1:52" x14ac:dyDescent="0.2">
      <c r="A8" t="s">
        <v>1155</v>
      </c>
      <c r="B8" s="6"/>
      <c r="D8" s="2"/>
      <c r="E8" s="2"/>
    </row>
    <row r="9" spans="1:52" x14ac:dyDescent="0.2">
      <c r="A9" t="s">
        <v>1151</v>
      </c>
      <c r="B9" s="6"/>
      <c r="D9" s="2"/>
      <c r="E9" s="2"/>
    </row>
    <row r="10" spans="1:52" x14ac:dyDescent="0.2">
      <c r="A10" t="s">
        <v>1152</v>
      </c>
      <c r="B10" s="6"/>
      <c r="D10" s="2"/>
      <c r="E10" s="2"/>
    </row>
    <row r="11" spans="1:52" x14ac:dyDescent="0.2">
      <c r="A11" t="s">
        <v>1153</v>
      </c>
      <c r="B11" s="5"/>
      <c r="D11" s="2"/>
      <c r="E11" s="2"/>
    </row>
    <row r="12" spans="1:52" x14ac:dyDescent="0.2">
      <c r="A12" t="s">
        <v>1154</v>
      </c>
      <c r="B12" s="5"/>
      <c r="D12" s="2"/>
      <c r="E12" s="2"/>
      <c r="AM12" s="335"/>
    </row>
    <row r="13" spans="1:52" x14ac:dyDescent="0.2">
      <c r="B13" s="5"/>
      <c r="D13" s="2"/>
      <c r="E13" s="2"/>
    </row>
    <row r="14" spans="1:52" x14ac:dyDescent="0.2">
      <c r="A14" s="411"/>
      <c r="B14" s="2" t="s">
        <v>1513</v>
      </c>
      <c r="D14" s="2"/>
      <c r="E14" s="2"/>
      <c r="AZ14" s="335"/>
    </row>
    <row r="15" spans="1:52" x14ac:dyDescent="0.2">
      <c r="A15" s="354"/>
      <c r="B15" s="2" t="s">
        <v>1469</v>
      </c>
      <c r="D15" s="2"/>
      <c r="E15" s="2"/>
    </row>
    <row r="16" spans="1:52" x14ac:dyDescent="0.2">
      <c r="A16" s="319"/>
      <c r="B16" s="2" t="s">
        <v>1470</v>
      </c>
      <c r="D16" s="2"/>
      <c r="E16" s="2"/>
      <c r="AP16" s="335"/>
    </row>
    <row r="17" spans="1:432" x14ac:dyDescent="0.2">
      <c r="A17" s="238"/>
      <c r="B17" s="2" t="s">
        <v>1471</v>
      </c>
      <c r="D17" s="2"/>
      <c r="E17" s="2"/>
    </row>
    <row r="18" spans="1:432" ht="13.5" thickBot="1" x14ac:dyDescent="0.25">
      <c r="A18" s="371"/>
      <c r="B18" s="2" t="s">
        <v>1491</v>
      </c>
      <c r="D18" s="2"/>
      <c r="E18" s="2"/>
    </row>
    <row r="19" spans="1:432" ht="25.5" customHeight="1" thickBot="1" x14ac:dyDescent="0.35">
      <c r="A19" s="377"/>
      <c r="B19" s="2" t="s">
        <v>1492</v>
      </c>
      <c r="D19" s="1"/>
      <c r="E19" s="1"/>
      <c r="Y19" s="355"/>
      <c r="AW19" s="455" t="s">
        <v>1519</v>
      </c>
      <c r="AX19" s="456"/>
      <c r="AY19" s="456"/>
      <c r="AZ19" s="456"/>
      <c r="BA19" s="419">
        <f>AW21+BA21</f>
        <v>11506.25</v>
      </c>
    </row>
    <row r="20" spans="1:432" ht="45" x14ac:dyDescent="0.25">
      <c r="B20" s="5"/>
      <c r="D20" s="1"/>
      <c r="E20" s="1"/>
      <c r="AW20" s="391" t="s">
        <v>1518</v>
      </c>
      <c r="AX20" s="416"/>
      <c r="AY20" s="415"/>
      <c r="AZ20" s="415"/>
      <c r="BA20" s="420"/>
    </row>
    <row r="21" spans="1:432" ht="39.75" customHeight="1" x14ac:dyDescent="0.25">
      <c r="B21" s="5"/>
      <c r="D21" s="1"/>
      <c r="E21" s="1"/>
      <c r="AW21" s="422">
        <f>AW190</f>
        <v>2580</v>
      </c>
      <c r="AX21" s="453" t="s">
        <v>1517</v>
      </c>
      <c r="AY21" s="454"/>
      <c r="AZ21" s="454"/>
      <c r="BA21" s="421">
        <f>BA190</f>
        <v>8926.25</v>
      </c>
    </row>
    <row r="22" spans="1:432" x14ac:dyDescent="0.2">
      <c r="AL22" s="104"/>
      <c r="AM22" s="461" t="s">
        <v>1186</v>
      </c>
      <c r="AN22" s="462"/>
      <c r="AO22" s="462"/>
      <c r="AP22" s="462"/>
      <c r="AQ22" s="462"/>
      <c r="AR22" s="462"/>
      <c r="AS22" s="462"/>
      <c r="AT22" s="462"/>
      <c r="AU22" s="462"/>
      <c r="AV22" s="462"/>
      <c r="AW22" s="462"/>
      <c r="AX22" s="462"/>
      <c r="AY22" s="462"/>
      <c r="AZ22" s="462"/>
      <c r="BA22" s="463"/>
      <c r="BB22" s="383"/>
      <c r="BC22" s="123"/>
      <c r="BD22" s="124"/>
      <c r="BE22" s="125"/>
      <c r="BF22" s="126"/>
      <c r="BG22" s="127"/>
      <c r="BH22" s="127"/>
      <c r="BI22" s="127"/>
      <c r="BJ22" s="127"/>
      <c r="BK22" s="126"/>
      <c r="BL22" s="128"/>
    </row>
    <row r="23" spans="1:432" ht="50.1" customHeight="1" x14ac:dyDescent="0.2">
      <c r="T23" s="104" t="s">
        <v>1090</v>
      </c>
      <c r="AL23" s="104"/>
      <c r="AM23" s="464" t="s">
        <v>1187</v>
      </c>
      <c r="AN23" s="465"/>
      <c r="AO23" s="466"/>
      <c r="AP23" s="464" t="s">
        <v>1188</v>
      </c>
      <c r="AQ23" s="465"/>
      <c r="AR23" s="466"/>
      <c r="AS23" s="467" t="s">
        <v>1353</v>
      </c>
      <c r="AT23" s="468"/>
      <c r="AU23" s="468"/>
      <c r="AV23" s="469"/>
      <c r="AW23" s="464" t="s">
        <v>1189</v>
      </c>
      <c r="AX23" s="465"/>
      <c r="AY23" s="466"/>
      <c r="AZ23" s="467" t="s">
        <v>1521</v>
      </c>
      <c r="BA23" s="469"/>
      <c r="BB23" s="383"/>
      <c r="BC23" s="123"/>
      <c r="BD23" s="124"/>
      <c r="BE23" s="125"/>
      <c r="BF23" s="129">
        <f>16-SUM(BF26:BF69)</f>
        <v>16</v>
      </c>
      <c r="BG23" s="127"/>
      <c r="BH23" s="130" t="s">
        <v>1190</v>
      </c>
      <c r="BI23" s="131" t="s">
        <v>1191</v>
      </c>
      <c r="BJ23" s="132" t="s">
        <v>1191</v>
      </c>
      <c r="BK23" s="133"/>
      <c r="BL23" s="128"/>
    </row>
    <row r="24" spans="1:432" ht="50.1" customHeight="1" x14ac:dyDescent="0.2">
      <c r="K24" s="457" t="s">
        <v>1199</v>
      </c>
      <c r="L24" s="457"/>
      <c r="M24" s="457"/>
      <c r="N24" s="457"/>
      <c r="O24" s="457"/>
      <c r="P24" s="457"/>
      <c r="Q24" s="457"/>
      <c r="R24" s="200"/>
      <c r="S24" s="201"/>
      <c r="T24" s="201"/>
      <c r="U24" s="201"/>
      <c r="V24" s="202"/>
      <c r="W24" s="203"/>
      <c r="X24" s="233"/>
      <c r="AA24" s="204"/>
      <c r="AB24" s="205"/>
      <c r="AC24" s="396"/>
      <c r="AD24" s="307"/>
      <c r="AE24" s="324"/>
      <c r="AF24" s="324"/>
      <c r="AG24" s="458" t="s">
        <v>1286</v>
      </c>
      <c r="AH24" s="459"/>
      <c r="AI24" s="459"/>
      <c r="AJ24" s="459"/>
      <c r="AK24" s="460"/>
      <c r="AL24" s="244"/>
      <c r="AM24" s="206" t="s">
        <v>1192</v>
      </c>
      <c r="AN24" s="207"/>
      <c r="AO24" s="207"/>
      <c r="AP24" s="207"/>
      <c r="AQ24" s="207"/>
      <c r="AR24" s="207"/>
      <c r="AS24" s="418" t="s">
        <v>1193</v>
      </c>
      <c r="AT24" s="208" t="s">
        <v>1194</v>
      </c>
      <c r="AU24" s="209"/>
      <c r="AV24" s="209"/>
      <c r="AW24" s="210" t="s">
        <v>1195</v>
      </c>
      <c r="AX24" s="470" t="s">
        <v>1520</v>
      </c>
      <c r="AY24" s="471"/>
      <c r="AZ24" s="471"/>
      <c r="BA24" s="472"/>
      <c r="BB24" s="384"/>
      <c r="BC24" s="211"/>
      <c r="BD24" s="212"/>
      <c r="BE24" s="213"/>
      <c r="BF24" s="214"/>
      <c r="BG24" s="215"/>
      <c r="BH24" s="216" t="s">
        <v>1196</v>
      </c>
      <c r="BI24" s="217" t="s">
        <v>1197</v>
      </c>
      <c r="BJ24" s="218" t="s">
        <v>1198</v>
      </c>
      <c r="BK24" s="219"/>
      <c r="BL24" s="220"/>
    </row>
    <row r="25" spans="1:432" s="134" customFormat="1" ht="64.5" customHeight="1" x14ac:dyDescent="0.2">
      <c r="A25" s="134" t="s">
        <v>7</v>
      </c>
      <c r="B25" s="134" t="s">
        <v>0</v>
      </c>
      <c r="C25" s="134" t="s">
        <v>1200</v>
      </c>
      <c r="D25" s="134" t="s">
        <v>1</v>
      </c>
      <c r="E25" s="221" t="s">
        <v>1201</v>
      </c>
      <c r="F25" s="221" t="s">
        <v>6</v>
      </c>
      <c r="G25" s="221" t="s">
        <v>8</v>
      </c>
      <c r="H25" s="103" t="s">
        <v>1156</v>
      </c>
      <c r="I25" s="221" t="s">
        <v>1148</v>
      </c>
      <c r="J25" s="103" t="s">
        <v>1149</v>
      </c>
      <c r="K25" s="236" t="s">
        <v>1159</v>
      </c>
      <c r="L25" s="236" t="s">
        <v>1352</v>
      </c>
      <c r="M25" s="110" t="s">
        <v>1160</v>
      </c>
      <c r="N25" s="110" t="s">
        <v>1161</v>
      </c>
      <c r="O25" s="111" t="s">
        <v>1162</v>
      </c>
      <c r="P25" s="110" t="s">
        <v>1163</v>
      </c>
      <c r="Q25" s="112" t="s">
        <v>1450</v>
      </c>
      <c r="R25" s="113" t="s">
        <v>1441</v>
      </c>
      <c r="S25" s="113" t="s">
        <v>1164</v>
      </c>
      <c r="T25" s="113" t="s">
        <v>1165</v>
      </c>
      <c r="U25" s="113" t="s">
        <v>1285</v>
      </c>
      <c r="V25" s="114" t="s">
        <v>1442</v>
      </c>
      <c r="W25" s="222" t="s">
        <v>1166</v>
      </c>
      <c r="X25" s="7" t="s">
        <v>1301</v>
      </c>
      <c r="Y25" s="221" t="s">
        <v>1158</v>
      </c>
      <c r="Z25" s="221" t="s">
        <v>1157</v>
      </c>
      <c r="AA25" s="116" t="s">
        <v>1350</v>
      </c>
      <c r="AB25" s="116" t="s">
        <v>1284</v>
      </c>
      <c r="AC25" s="397" t="s">
        <v>1168</v>
      </c>
      <c r="AD25" s="308" t="s">
        <v>1493</v>
      </c>
      <c r="AE25" s="325" t="s">
        <v>1292</v>
      </c>
      <c r="AF25" s="325" t="s">
        <v>1167</v>
      </c>
      <c r="AG25" s="115" t="s">
        <v>1287</v>
      </c>
      <c r="AH25" s="115" t="s">
        <v>1288</v>
      </c>
      <c r="AI25" s="115" t="s">
        <v>1289</v>
      </c>
      <c r="AJ25" s="115" t="s">
        <v>1290</v>
      </c>
      <c r="AK25" s="115" t="s">
        <v>1291</v>
      </c>
      <c r="AL25" s="239" t="s">
        <v>1169</v>
      </c>
      <c r="AM25" s="103" t="s">
        <v>1485</v>
      </c>
      <c r="AN25" s="103" t="s">
        <v>1170</v>
      </c>
      <c r="AO25" s="103" t="s">
        <v>1171</v>
      </c>
      <c r="AP25" s="103" t="s">
        <v>1172</v>
      </c>
      <c r="AQ25" s="103" t="s">
        <v>1173</v>
      </c>
      <c r="AR25" s="103" t="s">
        <v>1480</v>
      </c>
      <c r="AS25" s="417" t="s">
        <v>1474</v>
      </c>
      <c r="AT25" s="117" t="s">
        <v>1451</v>
      </c>
      <c r="AU25" s="121" t="s">
        <v>1452</v>
      </c>
      <c r="AV25" s="103" t="s">
        <v>1453</v>
      </c>
      <c r="AW25" s="103" t="s">
        <v>1174</v>
      </c>
      <c r="AX25" s="417" t="s">
        <v>1175</v>
      </c>
      <c r="AY25" s="417" t="s">
        <v>1176</v>
      </c>
      <c r="AZ25" s="417" t="s">
        <v>1506</v>
      </c>
      <c r="BA25" s="417" t="s">
        <v>1507</v>
      </c>
      <c r="BB25" s="385" t="s">
        <v>1177</v>
      </c>
      <c r="BC25" s="118" t="s">
        <v>1178</v>
      </c>
      <c r="BD25" s="119" t="s">
        <v>1179</v>
      </c>
      <c r="BE25" s="120" t="s">
        <v>1479</v>
      </c>
      <c r="BF25" s="121" t="s">
        <v>1180</v>
      </c>
      <c r="BG25" s="103" t="s">
        <v>1181</v>
      </c>
      <c r="BH25" s="223" t="s">
        <v>1182</v>
      </c>
      <c r="BI25" s="224" t="s">
        <v>1183</v>
      </c>
      <c r="BJ25" s="225" t="s">
        <v>1184</v>
      </c>
      <c r="BK25" s="226"/>
      <c r="BL25" s="122" t="s">
        <v>1185</v>
      </c>
      <c r="BM25" s="112"/>
      <c r="BN25" s="121" t="s">
        <v>1181</v>
      </c>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row>
    <row r="26" spans="1:432" s="317" customFormat="1" ht="25.5" x14ac:dyDescent="0.2">
      <c r="A26" s="194" t="s">
        <v>16</v>
      </c>
      <c r="B26" s="48" t="s">
        <v>716</v>
      </c>
      <c r="C26" s="48" t="s">
        <v>715</v>
      </c>
      <c r="D26" s="48" t="s">
        <v>714</v>
      </c>
      <c r="E26" s="48"/>
      <c r="F26" s="48" t="s">
        <v>14</v>
      </c>
      <c r="G26" s="48">
        <v>201610</v>
      </c>
      <c r="H26" s="48" t="s">
        <v>91</v>
      </c>
      <c r="I26" s="48" t="s">
        <v>717</v>
      </c>
      <c r="J26" s="48" t="s">
        <v>718</v>
      </c>
      <c r="K26" s="5" t="s">
        <v>1304</v>
      </c>
      <c r="L26" s="14" t="s">
        <v>817</v>
      </c>
      <c r="M26" s="5">
        <v>22338</v>
      </c>
      <c r="N26" s="5">
        <v>22338</v>
      </c>
      <c r="O26" s="5">
        <v>0</v>
      </c>
      <c r="P26" s="5">
        <v>0</v>
      </c>
      <c r="Q26" s="5">
        <v>2100</v>
      </c>
      <c r="R26" s="195">
        <v>7812</v>
      </c>
      <c r="S26" s="195">
        <f t="shared" ref="S26:S57" si="0">O26</f>
        <v>0</v>
      </c>
      <c r="T26" s="195">
        <f t="shared" ref="T26:T57" si="1">R26-S26</f>
        <v>7812</v>
      </c>
      <c r="U26" s="195">
        <f t="shared" ref="U26:U33" si="2">Q26</f>
        <v>2100</v>
      </c>
      <c r="V26" s="195"/>
      <c r="W26" s="195">
        <f t="shared" ref="W26:W57" si="3">T26-U26-V26</f>
        <v>5712</v>
      </c>
      <c r="X26" s="195" t="s">
        <v>1460</v>
      </c>
      <c r="Y26" s="227"/>
      <c r="Z26" s="227"/>
      <c r="AA26" s="134" t="s">
        <v>1351</v>
      </c>
      <c r="AB26" s="195" t="s">
        <v>689</v>
      </c>
      <c r="AC26" s="398" t="s">
        <v>965</v>
      </c>
      <c r="AD26" s="309" t="s">
        <v>692</v>
      </c>
      <c r="AE26" s="195"/>
      <c r="AF26" s="195"/>
      <c r="AG26" s="195"/>
      <c r="AH26" s="195"/>
      <c r="AI26" s="195">
        <v>1.5</v>
      </c>
      <c r="AJ26" s="195"/>
      <c r="AK26" s="195"/>
      <c r="AL26" s="241"/>
      <c r="AM26" s="195"/>
      <c r="AN26" s="195"/>
      <c r="AO26" s="195"/>
      <c r="AP26" s="195"/>
      <c r="AQ26" s="195"/>
      <c r="AR26" s="195"/>
      <c r="AS26" s="195"/>
      <c r="AT26" s="195"/>
      <c r="AU26" s="195"/>
      <c r="AV26" s="195"/>
      <c r="AW26" s="195"/>
      <c r="AX26" s="195"/>
      <c r="AY26" s="195"/>
      <c r="AZ26" s="195"/>
      <c r="BA26" s="195"/>
      <c r="BB26" s="386">
        <f t="shared" ref="BB26:BB71" si="4">SUM(AM26:BA26)</f>
        <v>0</v>
      </c>
      <c r="BC26" s="195">
        <f t="shared" ref="BC26:BC57" si="5">U26+V26+BB26</f>
        <v>2100</v>
      </c>
      <c r="BD26" s="195">
        <f t="shared" ref="BD26:BD57" si="6">W26-BB26</f>
        <v>5712</v>
      </c>
      <c r="BE26" s="359">
        <f t="shared" ref="BE26:BE57" si="7">BD26/R26</f>
        <v>0.73118279569892475</v>
      </c>
      <c r="BF26" s="195"/>
      <c r="BG26" s="195"/>
      <c r="BH26" s="195"/>
      <c r="BI26" s="195" t="s">
        <v>1183</v>
      </c>
      <c r="BJ26" s="195" t="s">
        <v>1008</v>
      </c>
      <c r="BK26" s="195"/>
      <c r="BL26" s="195" t="s">
        <v>1090</v>
      </c>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227"/>
    </row>
    <row r="27" spans="1:432" s="317" customFormat="1" ht="25.5" x14ac:dyDescent="0.2">
      <c r="A27" s="194" t="s">
        <v>16</v>
      </c>
      <c r="B27" s="48" t="s">
        <v>834</v>
      </c>
      <c r="C27" s="48" t="s">
        <v>134</v>
      </c>
      <c r="D27" s="48" t="s">
        <v>833</v>
      </c>
      <c r="E27" s="48"/>
      <c r="F27" s="48" t="s">
        <v>14</v>
      </c>
      <c r="G27" s="48">
        <v>201610</v>
      </c>
      <c r="H27" s="48" t="s">
        <v>91</v>
      </c>
      <c r="I27" s="48" t="s">
        <v>835</v>
      </c>
      <c r="J27" s="48"/>
      <c r="K27" s="5" t="s">
        <v>1311</v>
      </c>
      <c r="L27" s="14" t="s">
        <v>817</v>
      </c>
      <c r="M27" s="5">
        <v>22338</v>
      </c>
      <c r="N27" s="5">
        <v>22338</v>
      </c>
      <c r="O27" s="5">
        <v>0</v>
      </c>
      <c r="P27" s="5">
        <v>0</v>
      </c>
      <c r="Q27" s="5">
        <v>2100</v>
      </c>
      <c r="R27" s="195">
        <v>7812</v>
      </c>
      <c r="S27" s="195">
        <f t="shared" si="0"/>
        <v>0</v>
      </c>
      <c r="T27" s="195">
        <f t="shared" si="1"/>
        <v>7812</v>
      </c>
      <c r="U27" s="195">
        <f t="shared" si="2"/>
        <v>2100</v>
      </c>
      <c r="V27" s="195"/>
      <c r="W27" s="195">
        <f t="shared" si="3"/>
        <v>5712</v>
      </c>
      <c r="X27" s="195" t="s">
        <v>1460</v>
      </c>
      <c r="Y27" s="227"/>
      <c r="Z27" s="227"/>
      <c r="AA27" s="134" t="s">
        <v>961</v>
      </c>
      <c r="AB27" s="195" t="s">
        <v>689</v>
      </c>
      <c r="AC27" s="398" t="s">
        <v>1455</v>
      </c>
      <c r="AD27" s="309"/>
      <c r="AE27" s="195"/>
      <c r="AF27" s="195"/>
      <c r="AG27" s="195"/>
      <c r="AH27" s="195"/>
      <c r="AI27" s="195">
        <v>1</v>
      </c>
      <c r="AJ27" s="194" t="s">
        <v>1356</v>
      </c>
      <c r="AK27" s="195"/>
      <c r="AL27" s="241"/>
      <c r="AM27" s="195"/>
      <c r="AN27" s="195"/>
      <c r="AO27" s="195"/>
      <c r="AP27" s="195"/>
      <c r="AQ27" s="195"/>
      <c r="AR27" s="195"/>
      <c r="AS27" s="195"/>
      <c r="AT27" s="195"/>
      <c r="AU27" s="195"/>
      <c r="AV27" s="195"/>
      <c r="AW27" s="195"/>
      <c r="AX27" s="195"/>
      <c r="AY27" s="195"/>
      <c r="AZ27" s="195">
        <v>1545</v>
      </c>
      <c r="BA27" s="195"/>
      <c r="BB27" s="386">
        <f t="shared" si="4"/>
        <v>1545</v>
      </c>
      <c r="BC27" s="195">
        <f t="shared" si="5"/>
        <v>3645</v>
      </c>
      <c r="BD27" s="195">
        <f t="shared" si="6"/>
        <v>4167</v>
      </c>
      <c r="BE27" s="359">
        <f t="shared" si="7"/>
        <v>0.53341013824884798</v>
      </c>
      <c r="BF27" s="195"/>
      <c r="BG27" s="195"/>
      <c r="BH27" s="195"/>
      <c r="BI27" s="195"/>
      <c r="BJ27" s="195"/>
      <c r="BK27" s="195"/>
      <c r="BL27" s="195" t="s">
        <v>1090</v>
      </c>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227"/>
    </row>
    <row r="28" spans="1:432" s="322" customFormat="1" x14ac:dyDescent="0.2">
      <c r="A28" s="194" t="s">
        <v>16</v>
      </c>
      <c r="B28" s="48" t="s">
        <v>915</v>
      </c>
      <c r="C28" s="48" t="s">
        <v>913</v>
      </c>
      <c r="D28" s="48" t="s">
        <v>912</v>
      </c>
      <c r="E28" s="48" t="s">
        <v>914</v>
      </c>
      <c r="F28" s="48" t="s">
        <v>14</v>
      </c>
      <c r="G28" s="48">
        <v>201610</v>
      </c>
      <c r="H28" s="48" t="s">
        <v>91</v>
      </c>
      <c r="I28" s="48" t="s">
        <v>916</v>
      </c>
      <c r="J28" s="48" t="s">
        <v>917</v>
      </c>
      <c r="K28" s="5" t="s">
        <v>1320</v>
      </c>
      <c r="L28" s="14" t="s">
        <v>817</v>
      </c>
      <c r="M28" s="5">
        <v>22338</v>
      </c>
      <c r="N28" s="5">
        <v>22338</v>
      </c>
      <c r="O28" s="5">
        <v>0</v>
      </c>
      <c r="P28" s="5">
        <v>0</v>
      </c>
      <c r="Q28" s="5">
        <v>2100</v>
      </c>
      <c r="R28" s="195">
        <v>7812</v>
      </c>
      <c r="S28" s="195">
        <f t="shared" si="0"/>
        <v>0</v>
      </c>
      <c r="T28" s="195">
        <f t="shared" si="1"/>
        <v>7812</v>
      </c>
      <c r="U28" s="195">
        <f t="shared" si="2"/>
        <v>2100</v>
      </c>
      <c r="V28" s="195"/>
      <c r="W28" s="195">
        <f t="shared" si="3"/>
        <v>5712</v>
      </c>
      <c r="X28" s="195" t="s">
        <v>1460</v>
      </c>
      <c r="Y28" s="227"/>
      <c r="Z28" s="227"/>
      <c r="AA28" s="134" t="s">
        <v>961</v>
      </c>
      <c r="AB28" s="195" t="s">
        <v>689</v>
      </c>
      <c r="AC28" s="398" t="s">
        <v>965</v>
      </c>
      <c r="AD28" s="309" t="s">
        <v>692</v>
      </c>
      <c r="AE28" s="195"/>
      <c r="AF28" s="195"/>
      <c r="AG28" s="195"/>
      <c r="AH28" s="195"/>
      <c r="AI28" s="195">
        <v>1.5</v>
      </c>
      <c r="AJ28" s="195"/>
      <c r="AK28" s="195"/>
      <c r="AL28" s="241"/>
      <c r="AM28" s="195"/>
      <c r="AN28" s="195"/>
      <c r="AO28" s="195"/>
      <c r="AP28" s="195"/>
      <c r="AQ28" s="195"/>
      <c r="AR28" s="195"/>
      <c r="AS28" s="195"/>
      <c r="AT28" s="195"/>
      <c r="AU28" s="195"/>
      <c r="AV28" s="195"/>
      <c r="AW28" s="195"/>
      <c r="AX28" s="195"/>
      <c r="AY28" s="195"/>
      <c r="AZ28" s="195"/>
      <c r="BA28" s="195"/>
      <c r="BB28" s="386">
        <f t="shared" si="4"/>
        <v>0</v>
      </c>
      <c r="BC28" s="195">
        <f t="shared" si="5"/>
        <v>2100</v>
      </c>
      <c r="BD28" s="195">
        <f t="shared" si="6"/>
        <v>5712</v>
      </c>
      <c r="BE28" s="359">
        <f t="shared" si="7"/>
        <v>0.73118279569892475</v>
      </c>
      <c r="BF28" s="195"/>
      <c r="BG28" s="195"/>
      <c r="BH28" s="195"/>
      <c r="BI28" s="195" t="s">
        <v>91</v>
      </c>
      <c r="BJ28" s="195" t="s">
        <v>91</v>
      </c>
      <c r="BK28" s="195"/>
      <c r="BL28" s="195" t="s">
        <v>1090</v>
      </c>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227"/>
    </row>
    <row r="29" spans="1:432" s="322" customFormat="1" x14ac:dyDescent="0.2">
      <c r="A29" s="194" t="s">
        <v>16</v>
      </c>
      <c r="B29" s="48" t="s">
        <v>945</v>
      </c>
      <c r="C29" s="48" t="s">
        <v>944</v>
      </c>
      <c r="D29" s="48" t="s">
        <v>943</v>
      </c>
      <c r="E29" s="48"/>
      <c r="F29" s="48" t="s">
        <v>14</v>
      </c>
      <c r="G29" s="48">
        <v>201610</v>
      </c>
      <c r="H29" s="48" t="s">
        <v>91</v>
      </c>
      <c r="I29" s="48" t="s">
        <v>946</v>
      </c>
      <c r="J29" s="48"/>
      <c r="K29" s="5" t="s">
        <v>1336</v>
      </c>
      <c r="L29" s="14" t="s">
        <v>817</v>
      </c>
      <c r="M29" s="5">
        <v>22338</v>
      </c>
      <c r="N29" s="5">
        <v>22338</v>
      </c>
      <c r="O29" s="5">
        <v>0</v>
      </c>
      <c r="P29" s="5">
        <v>0</v>
      </c>
      <c r="Q29" s="5">
        <v>2100</v>
      </c>
      <c r="R29" s="195">
        <v>7812</v>
      </c>
      <c r="S29" s="195">
        <f t="shared" si="0"/>
        <v>0</v>
      </c>
      <c r="T29" s="195">
        <f t="shared" si="1"/>
        <v>7812</v>
      </c>
      <c r="U29" s="195">
        <f t="shared" si="2"/>
        <v>2100</v>
      </c>
      <c r="V29" s="195"/>
      <c r="W29" s="195">
        <f t="shared" si="3"/>
        <v>5712</v>
      </c>
      <c r="X29" s="195" t="s">
        <v>1460</v>
      </c>
      <c r="Y29" s="227"/>
      <c r="Z29" s="227"/>
      <c r="AA29" s="134" t="s">
        <v>961</v>
      </c>
      <c r="AB29" s="195" t="s">
        <v>689</v>
      </c>
      <c r="AC29" s="398" t="s">
        <v>1455</v>
      </c>
      <c r="AD29" s="309"/>
      <c r="AE29" s="195"/>
      <c r="AF29" s="195"/>
      <c r="AG29" s="195"/>
      <c r="AH29" s="195"/>
      <c r="AI29" s="195">
        <v>1</v>
      </c>
      <c r="AJ29" s="195" t="s">
        <v>1354</v>
      </c>
      <c r="AK29" s="195"/>
      <c r="AL29" s="242"/>
      <c r="AM29" s="195"/>
      <c r="AN29" s="195"/>
      <c r="AO29" s="195"/>
      <c r="AP29" s="195"/>
      <c r="AQ29" s="195"/>
      <c r="AR29" s="195"/>
      <c r="AS29" s="195"/>
      <c r="AT29" s="195"/>
      <c r="AU29" s="195"/>
      <c r="AV29" s="195"/>
      <c r="AW29" s="195"/>
      <c r="AX29" s="195">
        <v>1050</v>
      </c>
      <c r="AY29" s="195"/>
      <c r="AZ29" s="195"/>
      <c r="BA29" s="195"/>
      <c r="BB29" s="386">
        <f t="shared" si="4"/>
        <v>1050</v>
      </c>
      <c r="BC29" s="195">
        <f t="shared" si="5"/>
        <v>3150</v>
      </c>
      <c r="BD29" s="195">
        <f t="shared" si="6"/>
        <v>4662</v>
      </c>
      <c r="BE29" s="359">
        <f t="shared" si="7"/>
        <v>0.59677419354838712</v>
      </c>
      <c r="BF29" s="195"/>
      <c r="BG29" s="195"/>
      <c r="BH29" s="195"/>
      <c r="BI29" s="195"/>
      <c r="BJ29" s="195"/>
      <c r="BK29" s="195"/>
      <c r="BL29" s="195" t="s">
        <v>1090</v>
      </c>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227"/>
    </row>
    <row r="30" spans="1:432" s="317" customFormat="1" x14ac:dyDescent="0.2">
      <c r="A30" s="194" t="s">
        <v>16</v>
      </c>
      <c r="B30" s="48" t="s">
        <v>1012</v>
      </c>
      <c r="C30" s="48" t="s">
        <v>1011</v>
      </c>
      <c r="D30" s="48" t="s">
        <v>1010</v>
      </c>
      <c r="E30" s="48"/>
      <c r="F30" s="48" t="s">
        <v>14</v>
      </c>
      <c r="G30" s="48">
        <v>201610</v>
      </c>
      <c r="H30" s="48" t="s">
        <v>91</v>
      </c>
      <c r="I30" s="48" t="s">
        <v>1013</v>
      </c>
      <c r="J30" s="48"/>
      <c r="K30" s="5" t="s">
        <v>1321</v>
      </c>
      <c r="L30" s="14" t="s">
        <v>817</v>
      </c>
      <c r="M30" s="5">
        <v>22338</v>
      </c>
      <c r="N30" s="5">
        <v>22338</v>
      </c>
      <c r="O30" s="5">
        <v>0</v>
      </c>
      <c r="P30" s="5">
        <v>0</v>
      </c>
      <c r="Q30" s="5">
        <v>2100</v>
      </c>
      <c r="R30" s="195">
        <v>7812</v>
      </c>
      <c r="S30" s="195">
        <f t="shared" si="0"/>
        <v>0</v>
      </c>
      <c r="T30" s="195">
        <f t="shared" si="1"/>
        <v>7812</v>
      </c>
      <c r="U30" s="195">
        <f t="shared" si="2"/>
        <v>2100</v>
      </c>
      <c r="V30" s="195"/>
      <c r="W30" s="195">
        <f t="shared" si="3"/>
        <v>5712</v>
      </c>
      <c r="X30" s="195" t="s">
        <v>1460</v>
      </c>
      <c r="Y30" s="227"/>
      <c r="Z30" s="227"/>
      <c r="AA30" s="134" t="s">
        <v>961</v>
      </c>
      <c r="AB30" s="195" t="s">
        <v>689</v>
      </c>
      <c r="AC30" s="398" t="s">
        <v>965</v>
      </c>
      <c r="AD30" s="309" t="s">
        <v>692</v>
      </c>
      <c r="AE30" s="195"/>
      <c r="AF30" s="195"/>
      <c r="AG30" s="195"/>
      <c r="AH30" s="195"/>
      <c r="AI30" s="195">
        <v>2</v>
      </c>
      <c r="AJ30" s="195"/>
      <c r="AK30" s="195"/>
      <c r="AL30" s="241"/>
      <c r="AM30" s="195"/>
      <c r="AN30" s="195"/>
      <c r="AO30" s="195"/>
      <c r="AP30" s="195"/>
      <c r="AQ30" s="195"/>
      <c r="AR30" s="195"/>
      <c r="AS30" s="195"/>
      <c r="AT30" s="195"/>
      <c r="AU30" s="195"/>
      <c r="AV30" s="195"/>
      <c r="AW30" s="195"/>
      <c r="AX30" s="195"/>
      <c r="AY30" s="195"/>
      <c r="AZ30" s="195"/>
      <c r="BA30" s="195"/>
      <c r="BB30" s="386">
        <f t="shared" si="4"/>
        <v>0</v>
      </c>
      <c r="BC30" s="195">
        <f t="shared" si="5"/>
        <v>2100</v>
      </c>
      <c r="BD30" s="195">
        <f t="shared" si="6"/>
        <v>5712</v>
      </c>
      <c r="BE30" s="359">
        <f t="shared" si="7"/>
        <v>0.73118279569892475</v>
      </c>
      <c r="BF30" s="195"/>
      <c r="BG30" s="195"/>
      <c r="BH30" s="195"/>
      <c r="BI30" s="195" t="s">
        <v>91</v>
      </c>
      <c r="BJ30" s="195" t="s">
        <v>91</v>
      </c>
      <c r="BK30" s="195"/>
      <c r="BL30" s="195" t="s">
        <v>1090</v>
      </c>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227"/>
    </row>
    <row r="31" spans="1:432" s="317" customFormat="1" x14ac:dyDescent="0.2">
      <c r="A31" s="194" t="s">
        <v>16</v>
      </c>
      <c r="B31" s="48" t="s">
        <v>1026</v>
      </c>
      <c r="C31" s="48" t="s">
        <v>1025</v>
      </c>
      <c r="D31" s="48" t="s">
        <v>1024</v>
      </c>
      <c r="E31" s="48"/>
      <c r="F31" s="48" t="s">
        <v>14</v>
      </c>
      <c r="G31" s="48">
        <v>201610</v>
      </c>
      <c r="H31" s="48" t="s">
        <v>91</v>
      </c>
      <c r="I31" s="48" t="s">
        <v>1027</v>
      </c>
      <c r="J31" s="48" t="s">
        <v>1028</v>
      </c>
      <c r="K31" s="5" t="s">
        <v>1304</v>
      </c>
      <c r="L31" s="14" t="s">
        <v>817</v>
      </c>
      <c r="M31" s="5">
        <v>22338</v>
      </c>
      <c r="N31" s="5">
        <v>22338</v>
      </c>
      <c r="O31" s="5">
        <v>0</v>
      </c>
      <c r="P31" s="5">
        <v>0</v>
      </c>
      <c r="Q31" s="5">
        <v>2100</v>
      </c>
      <c r="R31" s="195">
        <v>7812</v>
      </c>
      <c r="S31" s="195">
        <f t="shared" si="0"/>
        <v>0</v>
      </c>
      <c r="T31" s="195">
        <f t="shared" si="1"/>
        <v>7812</v>
      </c>
      <c r="U31" s="195">
        <f t="shared" si="2"/>
        <v>2100</v>
      </c>
      <c r="V31" s="195"/>
      <c r="W31" s="195">
        <f t="shared" si="3"/>
        <v>5712</v>
      </c>
      <c r="X31" s="195" t="s">
        <v>1460</v>
      </c>
      <c r="Y31" s="227"/>
      <c r="Z31" s="227"/>
      <c r="AA31" s="134" t="s">
        <v>961</v>
      </c>
      <c r="AB31" s="195" t="s">
        <v>689</v>
      </c>
      <c r="AC31" s="398" t="s">
        <v>965</v>
      </c>
      <c r="AD31" s="309" t="s">
        <v>692</v>
      </c>
      <c r="AE31" s="195"/>
      <c r="AF31" s="195"/>
      <c r="AG31" s="195"/>
      <c r="AH31" s="195"/>
      <c r="AI31" s="195">
        <v>1</v>
      </c>
      <c r="AJ31" s="195" t="s">
        <v>1354</v>
      </c>
      <c r="AK31" s="195"/>
      <c r="AL31" s="241"/>
      <c r="AM31" s="195"/>
      <c r="AN31" s="195"/>
      <c r="AO31" s="195"/>
      <c r="AP31" s="195"/>
      <c r="AQ31" s="195"/>
      <c r="AR31" s="195"/>
      <c r="AS31" s="195"/>
      <c r="AT31" s="195"/>
      <c r="AU31" s="195"/>
      <c r="AV31" s="195"/>
      <c r="AW31" s="195"/>
      <c r="AX31" s="195">
        <v>1050</v>
      </c>
      <c r="AY31" s="195"/>
      <c r="AZ31" s="195"/>
      <c r="BA31" s="195"/>
      <c r="BB31" s="386">
        <f t="shared" si="4"/>
        <v>1050</v>
      </c>
      <c r="BC31" s="195">
        <f t="shared" si="5"/>
        <v>3150</v>
      </c>
      <c r="BD31" s="195">
        <f t="shared" si="6"/>
        <v>4662</v>
      </c>
      <c r="BE31" s="359">
        <f t="shared" si="7"/>
        <v>0.59677419354838712</v>
      </c>
      <c r="BF31" s="195"/>
      <c r="BG31" s="195"/>
      <c r="BH31" s="195"/>
      <c r="BI31" s="195" t="s">
        <v>91</v>
      </c>
      <c r="BJ31" s="195" t="s">
        <v>91</v>
      </c>
      <c r="BK31" s="195"/>
      <c r="BL31" s="195" t="s">
        <v>1090</v>
      </c>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227"/>
    </row>
    <row r="32" spans="1:432" s="317" customFormat="1" x14ac:dyDescent="0.2">
      <c r="A32" s="194" t="s">
        <v>16</v>
      </c>
      <c r="B32" s="48" t="s">
        <v>1034</v>
      </c>
      <c r="C32" s="48" t="s">
        <v>1033</v>
      </c>
      <c r="D32" s="48" t="s">
        <v>1032</v>
      </c>
      <c r="E32" s="48"/>
      <c r="F32" s="48" t="s">
        <v>14</v>
      </c>
      <c r="G32" s="48">
        <v>201610</v>
      </c>
      <c r="H32" s="48" t="s">
        <v>91</v>
      </c>
      <c r="I32" s="48" t="s">
        <v>1035</v>
      </c>
      <c r="J32" s="48" t="s">
        <v>1036</v>
      </c>
      <c r="K32" s="5" t="s">
        <v>1319</v>
      </c>
      <c r="L32" s="14" t="s">
        <v>817</v>
      </c>
      <c r="M32" s="5">
        <v>22338</v>
      </c>
      <c r="N32" s="5">
        <v>22338</v>
      </c>
      <c r="O32" s="5">
        <v>0</v>
      </c>
      <c r="P32" s="5">
        <v>0</v>
      </c>
      <c r="Q32" s="5">
        <v>2100</v>
      </c>
      <c r="R32" s="195">
        <v>7812</v>
      </c>
      <c r="S32" s="195">
        <f t="shared" si="0"/>
        <v>0</v>
      </c>
      <c r="T32" s="195">
        <f t="shared" si="1"/>
        <v>7812</v>
      </c>
      <c r="U32" s="195">
        <f t="shared" si="2"/>
        <v>2100</v>
      </c>
      <c r="V32" s="195"/>
      <c r="W32" s="195">
        <f t="shared" si="3"/>
        <v>5712</v>
      </c>
      <c r="X32" s="195" t="s">
        <v>1460</v>
      </c>
      <c r="Y32" s="227"/>
      <c r="Z32" s="227"/>
      <c r="AA32" s="134" t="s">
        <v>961</v>
      </c>
      <c r="AB32" s="195" t="s">
        <v>689</v>
      </c>
      <c r="AC32" s="398" t="s">
        <v>965</v>
      </c>
      <c r="AD32" s="309" t="s">
        <v>692</v>
      </c>
      <c r="AE32" s="195"/>
      <c r="AF32" s="195"/>
      <c r="AG32" s="195"/>
      <c r="AH32" s="195"/>
      <c r="AI32" s="195">
        <v>1.5</v>
      </c>
      <c r="AJ32" s="195"/>
      <c r="AK32" s="195"/>
      <c r="AL32" s="241"/>
      <c r="AM32" s="195"/>
      <c r="AN32" s="195"/>
      <c r="AO32" s="195"/>
      <c r="AP32" s="195"/>
      <c r="AQ32" s="195"/>
      <c r="AR32" s="195"/>
      <c r="AS32" s="195"/>
      <c r="AT32" s="195"/>
      <c r="AU32" s="195"/>
      <c r="AV32" s="195"/>
      <c r="AW32" s="195"/>
      <c r="AX32" s="195"/>
      <c r="AY32" s="195"/>
      <c r="AZ32" s="195"/>
      <c r="BA32" s="195"/>
      <c r="BB32" s="386">
        <f t="shared" si="4"/>
        <v>0</v>
      </c>
      <c r="BC32" s="195">
        <f t="shared" si="5"/>
        <v>2100</v>
      </c>
      <c r="BD32" s="195">
        <f t="shared" si="6"/>
        <v>5712</v>
      </c>
      <c r="BE32" s="359">
        <f t="shared" si="7"/>
        <v>0.73118279569892475</v>
      </c>
      <c r="BF32" s="195"/>
      <c r="BG32" s="195"/>
      <c r="BH32" s="195"/>
      <c r="BI32" s="195" t="s">
        <v>1183</v>
      </c>
      <c r="BJ32" s="195" t="s">
        <v>1008</v>
      </c>
      <c r="BK32" s="195"/>
      <c r="BL32" s="195" t="s">
        <v>1090</v>
      </c>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5"/>
      <c r="FU32" s="195"/>
      <c r="FV32" s="195"/>
      <c r="FW32" s="195"/>
      <c r="FX32" s="195"/>
      <c r="FY32" s="195"/>
      <c r="FZ32" s="195"/>
      <c r="GA32" s="195"/>
      <c r="GB32" s="195"/>
      <c r="GC32" s="195"/>
      <c r="GD32" s="195"/>
      <c r="GE32" s="195"/>
      <c r="GF32" s="195"/>
      <c r="GG32" s="195"/>
      <c r="GH32" s="195"/>
      <c r="GI32" s="195"/>
      <c r="GJ32" s="195"/>
      <c r="GK32" s="195"/>
      <c r="GL32" s="195"/>
      <c r="GM32" s="195"/>
      <c r="GN32" s="195"/>
      <c r="GO32" s="195"/>
      <c r="GP32" s="195"/>
      <c r="GQ32" s="195"/>
      <c r="GR32" s="195"/>
      <c r="GS32" s="195"/>
      <c r="GT32" s="195"/>
      <c r="GU32" s="195"/>
      <c r="GV32" s="195"/>
      <c r="GW32" s="195"/>
      <c r="GX32" s="195"/>
      <c r="GY32" s="195"/>
      <c r="GZ32" s="195"/>
      <c r="HA32" s="195"/>
      <c r="HB32" s="195"/>
      <c r="HC32" s="195"/>
      <c r="HD32" s="195"/>
      <c r="HE32" s="195"/>
      <c r="HF32" s="195"/>
      <c r="HG32" s="195"/>
      <c r="HH32" s="195"/>
      <c r="HI32" s="195"/>
      <c r="HJ32" s="195"/>
      <c r="HK32" s="195"/>
      <c r="HL32" s="195"/>
      <c r="HM32" s="195"/>
      <c r="HN32" s="195"/>
      <c r="HO32" s="195"/>
      <c r="HP32" s="195"/>
      <c r="HQ32" s="195"/>
      <c r="HR32" s="195"/>
      <c r="HS32" s="195"/>
      <c r="HT32" s="195"/>
      <c r="HU32" s="195"/>
      <c r="HV32" s="195"/>
      <c r="HW32" s="195"/>
      <c r="HX32" s="195"/>
      <c r="HY32" s="195"/>
      <c r="HZ32" s="195"/>
      <c r="IA32" s="195"/>
      <c r="IB32" s="195"/>
      <c r="IC32" s="195"/>
      <c r="ID32" s="195"/>
      <c r="IE32" s="195"/>
      <c r="IF32" s="195"/>
      <c r="IG32" s="195"/>
      <c r="IH32" s="195"/>
      <c r="II32" s="195"/>
      <c r="IJ32" s="195"/>
      <c r="IK32" s="195"/>
      <c r="IL32" s="195"/>
      <c r="IM32" s="195"/>
      <c r="IN32" s="195"/>
      <c r="IO32" s="195"/>
      <c r="IP32" s="195"/>
      <c r="IQ32" s="195"/>
      <c r="IR32" s="195"/>
      <c r="IS32" s="195"/>
      <c r="IT32" s="195"/>
      <c r="IU32" s="195"/>
      <c r="IV32" s="195"/>
      <c r="IW32" s="195"/>
      <c r="IX32" s="195"/>
      <c r="IY32" s="195"/>
      <c r="IZ32" s="195"/>
      <c r="JA32" s="195"/>
      <c r="JB32" s="195"/>
      <c r="JC32" s="195"/>
      <c r="JD32" s="195"/>
      <c r="JE32" s="195"/>
      <c r="JF32" s="195"/>
      <c r="JG32" s="195"/>
      <c r="JH32" s="195"/>
      <c r="JI32" s="195"/>
      <c r="JJ32" s="195"/>
      <c r="JK32" s="195"/>
      <c r="JL32" s="195"/>
      <c r="JM32" s="195"/>
      <c r="JN32" s="195"/>
      <c r="JO32" s="195"/>
      <c r="JP32" s="195"/>
      <c r="JQ32" s="195"/>
      <c r="JR32" s="195"/>
      <c r="JS32" s="195"/>
      <c r="JT32" s="195"/>
      <c r="JU32" s="195"/>
      <c r="JV32" s="195"/>
      <c r="JW32" s="195"/>
      <c r="JX32" s="195"/>
      <c r="JY32" s="195"/>
      <c r="JZ32" s="195"/>
      <c r="KA32" s="195"/>
      <c r="KB32" s="195"/>
      <c r="KC32" s="195"/>
      <c r="KD32" s="195"/>
      <c r="KE32" s="195"/>
      <c r="KF32" s="195"/>
      <c r="KG32" s="195"/>
      <c r="KH32" s="195"/>
      <c r="KI32" s="195"/>
      <c r="KJ32" s="195"/>
      <c r="KK32" s="195"/>
      <c r="KL32" s="195"/>
      <c r="KM32" s="195"/>
      <c r="KN32" s="195"/>
      <c r="KO32" s="195"/>
      <c r="KP32" s="195"/>
      <c r="KQ32" s="195"/>
      <c r="KR32" s="195"/>
      <c r="KS32" s="195"/>
      <c r="KT32" s="195"/>
      <c r="KU32" s="195"/>
      <c r="KV32" s="195"/>
      <c r="KW32" s="195"/>
      <c r="KX32" s="195"/>
      <c r="KY32" s="195"/>
      <c r="KZ32" s="195"/>
      <c r="LA32" s="195"/>
      <c r="LB32" s="195"/>
      <c r="LC32" s="195"/>
      <c r="LD32" s="195"/>
      <c r="LE32" s="195"/>
      <c r="LF32" s="195"/>
      <c r="LG32" s="195"/>
      <c r="LH32" s="195"/>
      <c r="LI32" s="195"/>
      <c r="LJ32" s="195"/>
      <c r="LK32" s="195"/>
      <c r="LL32" s="195"/>
      <c r="LM32" s="195"/>
      <c r="LN32" s="195"/>
      <c r="LO32" s="195"/>
      <c r="LP32" s="195"/>
      <c r="LQ32" s="195"/>
      <c r="LR32" s="195"/>
      <c r="LS32" s="195"/>
      <c r="LT32" s="195"/>
      <c r="LU32" s="195"/>
      <c r="LV32" s="195"/>
      <c r="LW32" s="195"/>
      <c r="LX32" s="195"/>
      <c r="LY32" s="195"/>
      <c r="LZ32" s="195"/>
      <c r="MA32" s="195"/>
      <c r="MB32" s="195"/>
      <c r="MC32" s="195"/>
      <c r="MD32" s="195"/>
      <c r="ME32" s="195"/>
      <c r="MF32" s="195"/>
      <c r="MG32" s="195"/>
      <c r="MH32" s="195"/>
      <c r="MI32" s="195"/>
      <c r="MJ32" s="195"/>
      <c r="MK32" s="195"/>
      <c r="ML32" s="195"/>
      <c r="MM32" s="195"/>
      <c r="MN32" s="195"/>
      <c r="MO32" s="195"/>
      <c r="MP32" s="195"/>
      <c r="MQ32" s="195"/>
      <c r="MR32" s="195"/>
      <c r="MS32" s="195"/>
      <c r="MT32" s="195"/>
      <c r="MU32" s="195"/>
      <c r="MV32" s="195"/>
      <c r="MW32" s="195"/>
      <c r="MX32" s="195"/>
      <c r="MY32" s="195"/>
      <c r="MZ32" s="195"/>
      <c r="NA32" s="195"/>
      <c r="NB32" s="195"/>
      <c r="NC32" s="195"/>
      <c r="ND32" s="195"/>
      <c r="NE32" s="195"/>
      <c r="NF32" s="195"/>
      <c r="NG32" s="195"/>
      <c r="NH32" s="195"/>
      <c r="NI32" s="195"/>
      <c r="NJ32" s="195"/>
      <c r="NK32" s="195"/>
      <c r="NL32" s="195"/>
      <c r="NM32" s="195"/>
      <c r="NN32" s="195"/>
      <c r="NO32" s="195"/>
      <c r="NP32" s="195"/>
      <c r="NQ32" s="195"/>
      <c r="NR32" s="195"/>
      <c r="NS32" s="195"/>
      <c r="NT32" s="195"/>
      <c r="NU32" s="195"/>
      <c r="NV32" s="195"/>
      <c r="NW32" s="195"/>
      <c r="NX32" s="195"/>
      <c r="NY32" s="195"/>
      <c r="NZ32" s="195"/>
      <c r="OA32" s="195"/>
      <c r="OB32" s="195"/>
      <c r="OC32" s="195"/>
      <c r="OD32" s="195"/>
      <c r="OE32" s="195"/>
      <c r="OF32" s="195"/>
      <c r="OG32" s="195"/>
      <c r="OH32" s="195"/>
      <c r="OI32" s="195"/>
      <c r="OJ32" s="195"/>
      <c r="OK32" s="195"/>
      <c r="OL32" s="195"/>
      <c r="OM32" s="195"/>
      <c r="ON32" s="195"/>
      <c r="OO32" s="195"/>
      <c r="OP32" s="195"/>
      <c r="OQ32" s="195"/>
      <c r="OR32" s="195"/>
      <c r="OS32" s="195"/>
      <c r="OT32" s="195"/>
      <c r="OU32" s="195"/>
      <c r="OV32" s="195"/>
      <c r="OW32" s="195"/>
      <c r="OX32" s="195"/>
      <c r="OY32" s="195"/>
      <c r="OZ32" s="195"/>
      <c r="PA32" s="195"/>
      <c r="PB32" s="195"/>
      <c r="PC32" s="195"/>
      <c r="PD32" s="195"/>
      <c r="PE32" s="195"/>
      <c r="PF32" s="195"/>
      <c r="PG32" s="195"/>
      <c r="PH32" s="195"/>
      <c r="PI32" s="195"/>
      <c r="PJ32" s="195"/>
      <c r="PK32" s="195"/>
      <c r="PL32" s="195"/>
      <c r="PM32" s="195"/>
      <c r="PN32" s="195"/>
      <c r="PO32" s="195"/>
      <c r="PP32" s="227"/>
    </row>
    <row r="33" spans="1:432" s="322" customFormat="1" x14ac:dyDescent="0.2">
      <c r="A33" s="194" t="s">
        <v>16</v>
      </c>
      <c r="B33" s="48" t="s">
        <v>1133</v>
      </c>
      <c r="C33" s="48" t="s">
        <v>1132</v>
      </c>
      <c r="D33" s="48" t="s">
        <v>669</v>
      </c>
      <c r="E33" s="48"/>
      <c r="F33" s="48" t="s">
        <v>14</v>
      </c>
      <c r="G33" s="48">
        <v>201610</v>
      </c>
      <c r="H33" s="48" t="s">
        <v>91</v>
      </c>
      <c r="I33" s="197" t="s">
        <v>1134</v>
      </c>
      <c r="J33" s="48" t="s">
        <v>1135</v>
      </c>
      <c r="K33" s="5" t="s">
        <v>1347</v>
      </c>
      <c r="L33" s="14" t="s">
        <v>817</v>
      </c>
      <c r="M33" s="5">
        <v>22338</v>
      </c>
      <c r="N33" s="5">
        <v>22338</v>
      </c>
      <c r="O33" s="5">
        <v>0</v>
      </c>
      <c r="P33" s="5">
        <v>0</v>
      </c>
      <c r="Q33" s="5">
        <v>2100</v>
      </c>
      <c r="R33" s="195">
        <v>7812</v>
      </c>
      <c r="S33" s="195">
        <f t="shared" si="0"/>
        <v>0</v>
      </c>
      <c r="T33" s="195">
        <f t="shared" si="1"/>
        <v>7812</v>
      </c>
      <c r="U33" s="195">
        <f t="shared" si="2"/>
        <v>2100</v>
      </c>
      <c r="V33" s="195"/>
      <c r="W33" s="195">
        <f t="shared" si="3"/>
        <v>5712</v>
      </c>
      <c r="X33" s="195" t="s">
        <v>1460</v>
      </c>
      <c r="Y33" s="227"/>
      <c r="Z33" s="227"/>
      <c r="AA33" s="134" t="s">
        <v>961</v>
      </c>
      <c r="AB33" s="195" t="s">
        <v>689</v>
      </c>
      <c r="AC33" s="398" t="s">
        <v>1455</v>
      </c>
      <c r="AD33" s="309"/>
      <c r="AE33" s="195"/>
      <c r="AF33" s="195"/>
      <c r="AG33" s="195"/>
      <c r="AH33" s="195"/>
      <c r="AI33" s="195">
        <v>2.5</v>
      </c>
      <c r="AJ33" s="195"/>
      <c r="AK33" s="195"/>
      <c r="AL33" s="241"/>
      <c r="AM33" s="195"/>
      <c r="AN33" s="195"/>
      <c r="AO33" s="195"/>
      <c r="AP33" s="195"/>
      <c r="AQ33" s="195"/>
      <c r="AR33" s="195"/>
      <c r="AS33" s="195"/>
      <c r="AT33" s="195"/>
      <c r="AU33" s="195"/>
      <c r="AV33" s="195"/>
      <c r="AW33" s="195"/>
      <c r="AX33" s="195"/>
      <c r="AY33" s="195"/>
      <c r="AZ33" s="195"/>
      <c r="BA33" s="195"/>
      <c r="BB33" s="386">
        <f t="shared" si="4"/>
        <v>0</v>
      </c>
      <c r="BC33" s="195">
        <f t="shared" si="5"/>
        <v>2100</v>
      </c>
      <c r="BD33" s="195">
        <f t="shared" si="6"/>
        <v>5712</v>
      </c>
      <c r="BE33" s="359">
        <f t="shared" si="7"/>
        <v>0.73118279569892475</v>
      </c>
      <c r="BF33" s="195"/>
      <c r="BG33" s="195"/>
      <c r="BH33" s="195"/>
      <c r="BI33" s="195"/>
      <c r="BJ33" s="195"/>
      <c r="BK33" s="195"/>
      <c r="BL33" s="195" t="s">
        <v>1090</v>
      </c>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227"/>
    </row>
    <row r="34" spans="1:432" s="195" customFormat="1" x14ac:dyDescent="0.2">
      <c r="A34" s="194" t="s">
        <v>16</v>
      </c>
      <c r="B34" s="48" t="s">
        <v>686</v>
      </c>
      <c r="C34" s="48" t="s">
        <v>685</v>
      </c>
      <c r="D34" s="48" t="s">
        <v>684</v>
      </c>
      <c r="E34" s="48"/>
      <c r="F34" s="48" t="s">
        <v>14</v>
      </c>
      <c r="G34" s="48">
        <v>201610</v>
      </c>
      <c r="H34" s="48" t="s">
        <v>91</v>
      </c>
      <c r="I34" s="48" t="s">
        <v>687</v>
      </c>
      <c r="J34" s="48"/>
      <c r="K34" s="5" t="s">
        <v>1304</v>
      </c>
      <c r="L34" s="14" t="s">
        <v>817</v>
      </c>
      <c r="M34" s="5">
        <v>22338</v>
      </c>
      <c r="N34" s="5">
        <v>0</v>
      </c>
      <c r="O34" s="5">
        <v>0</v>
      </c>
      <c r="P34" s="5">
        <v>22338</v>
      </c>
      <c r="Q34" s="5">
        <v>0</v>
      </c>
      <c r="R34" s="195">
        <v>7812</v>
      </c>
      <c r="S34" s="195">
        <f t="shared" si="0"/>
        <v>0</v>
      </c>
      <c r="T34" s="195">
        <f t="shared" si="1"/>
        <v>7812</v>
      </c>
      <c r="U34" s="14">
        <v>2100</v>
      </c>
      <c r="V34" s="14"/>
      <c r="W34" s="195">
        <f t="shared" si="3"/>
        <v>5712</v>
      </c>
      <c r="X34" s="195" t="s">
        <v>1460</v>
      </c>
      <c r="AA34" s="14" t="s">
        <v>961</v>
      </c>
      <c r="AB34" s="195" t="s">
        <v>689</v>
      </c>
      <c r="AC34" s="398" t="s">
        <v>1455</v>
      </c>
      <c r="AD34" s="309"/>
      <c r="AI34" s="195">
        <v>1.5</v>
      </c>
      <c r="AL34" s="14"/>
      <c r="BB34" s="386">
        <f t="shared" si="4"/>
        <v>0</v>
      </c>
      <c r="BC34" s="195">
        <f t="shared" si="5"/>
        <v>2100</v>
      </c>
      <c r="BD34" s="195">
        <f t="shared" si="6"/>
        <v>5712</v>
      </c>
      <c r="BE34" s="359">
        <f t="shared" si="7"/>
        <v>0.73118279569892475</v>
      </c>
      <c r="BF34" s="393" t="s">
        <v>1502</v>
      </c>
      <c r="BL34" s="195" t="s">
        <v>1090</v>
      </c>
      <c r="BN34" s="195" t="s">
        <v>1454</v>
      </c>
    </row>
    <row r="35" spans="1:432" s="317" customFormat="1" x14ac:dyDescent="0.2">
      <c r="A35" s="312" t="s">
        <v>16</v>
      </c>
      <c r="B35" s="313" t="s">
        <v>704</v>
      </c>
      <c r="C35" s="313" t="s">
        <v>703</v>
      </c>
      <c r="D35" s="313" t="s">
        <v>702</v>
      </c>
      <c r="E35" s="313"/>
      <c r="F35" s="313" t="s">
        <v>14</v>
      </c>
      <c r="G35" s="314">
        <v>201610</v>
      </c>
      <c r="H35" s="314" t="s">
        <v>91</v>
      </c>
      <c r="I35" s="315" t="s">
        <v>705</v>
      </c>
      <c r="J35" s="313"/>
      <c r="K35" s="316" t="s">
        <v>1307</v>
      </c>
      <c r="L35" s="301" t="s">
        <v>1308</v>
      </c>
      <c r="M35" s="316">
        <v>22338</v>
      </c>
      <c r="N35" s="316">
        <v>0</v>
      </c>
      <c r="O35" s="316">
        <v>8091</v>
      </c>
      <c r="P35" s="316">
        <v>14247</v>
      </c>
      <c r="Q35" s="316" t="s">
        <v>13</v>
      </c>
      <c r="R35" s="195">
        <v>7812</v>
      </c>
      <c r="S35" s="195">
        <f t="shared" si="0"/>
        <v>8091</v>
      </c>
      <c r="T35" s="195">
        <f t="shared" si="1"/>
        <v>-279</v>
      </c>
      <c r="U35" s="317">
        <v>0</v>
      </c>
      <c r="W35" s="195">
        <f t="shared" si="3"/>
        <v>-279</v>
      </c>
      <c r="X35" s="195" t="s">
        <v>1460</v>
      </c>
      <c r="AA35" s="301" t="s">
        <v>961</v>
      </c>
      <c r="AB35" s="317" t="s">
        <v>689</v>
      </c>
      <c r="AC35" s="398" t="s">
        <v>1455</v>
      </c>
      <c r="AD35" s="318"/>
      <c r="AI35" s="317">
        <v>1</v>
      </c>
      <c r="AL35" s="301"/>
      <c r="BB35" s="386">
        <f t="shared" si="4"/>
        <v>0</v>
      </c>
      <c r="BC35" s="195">
        <f t="shared" si="5"/>
        <v>0</v>
      </c>
      <c r="BD35" s="195">
        <f t="shared" si="6"/>
        <v>-279</v>
      </c>
      <c r="BE35" s="359">
        <f t="shared" si="7"/>
        <v>-3.5714285714285712E-2</v>
      </c>
      <c r="BL35" s="195" t="s">
        <v>1090</v>
      </c>
    </row>
    <row r="36" spans="1:432" s="317" customFormat="1" x14ac:dyDescent="0.2">
      <c r="A36" s="194" t="s">
        <v>16</v>
      </c>
      <c r="B36" s="48" t="s">
        <v>726</v>
      </c>
      <c r="C36" s="48" t="s">
        <v>725</v>
      </c>
      <c r="D36" s="48" t="s">
        <v>724</v>
      </c>
      <c r="E36" s="48"/>
      <c r="F36" s="48" t="s">
        <v>1302</v>
      </c>
      <c r="G36" s="48">
        <v>201610</v>
      </c>
      <c r="H36" s="48" t="s">
        <v>91</v>
      </c>
      <c r="I36" s="196" t="s">
        <v>727</v>
      </c>
      <c r="J36" s="48" t="s">
        <v>728</v>
      </c>
      <c r="K36" s="5" t="s">
        <v>1309</v>
      </c>
      <c r="L36" s="14" t="s">
        <v>817</v>
      </c>
      <c r="M36" s="5">
        <v>32229</v>
      </c>
      <c r="N36" s="5">
        <v>32229</v>
      </c>
      <c r="O36" s="5">
        <v>0</v>
      </c>
      <c r="P36" s="5">
        <v>0</v>
      </c>
      <c r="Q36" s="5" t="s">
        <v>13</v>
      </c>
      <c r="R36" s="195">
        <v>7812</v>
      </c>
      <c r="S36" s="195">
        <f t="shared" si="0"/>
        <v>0</v>
      </c>
      <c r="T36" s="195">
        <f t="shared" si="1"/>
        <v>7812</v>
      </c>
      <c r="U36" s="195">
        <v>0</v>
      </c>
      <c r="V36" s="195"/>
      <c r="W36" s="195">
        <f t="shared" si="3"/>
        <v>7812</v>
      </c>
      <c r="X36" s="195" t="s">
        <v>1460</v>
      </c>
      <c r="Y36" s="227"/>
      <c r="Z36" s="227"/>
      <c r="AA36" s="134" t="s">
        <v>961</v>
      </c>
      <c r="AB36" s="195" t="s">
        <v>689</v>
      </c>
      <c r="AC36" s="398" t="s">
        <v>965</v>
      </c>
      <c r="AD36" s="309" t="s">
        <v>692</v>
      </c>
      <c r="AE36" s="195"/>
      <c r="AF36" s="195"/>
      <c r="AG36" s="195"/>
      <c r="AH36" s="195"/>
      <c r="AI36" s="195">
        <v>1.5</v>
      </c>
      <c r="AJ36" s="195"/>
      <c r="AK36" s="195"/>
      <c r="AL36" s="241"/>
      <c r="AM36" s="195"/>
      <c r="AN36" s="195"/>
      <c r="AO36" s="195"/>
      <c r="AP36" s="195"/>
      <c r="AQ36" s="195"/>
      <c r="AR36" s="195"/>
      <c r="AS36" s="195"/>
      <c r="AT36" s="195"/>
      <c r="AU36" s="195"/>
      <c r="AV36" s="195"/>
      <c r="AW36" s="195">
        <v>1920</v>
      </c>
      <c r="AX36" s="195"/>
      <c r="AY36" s="195"/>
      <c r="AZ36" s="195"/>
      <c r="BA36" s="195"/>
      <c r="BB36" s="386">
        <f t="shared" si="4"/>
        <v>1920</v>
      </c>
      <c r="BC36" s="195">
        <f t="shared" si="5"/>
        <v>1920</v>
      </c>
      <c r="BD36" s="195">
        <f t="shared" si="6"/>
        <v>5892</v>
      </c>
      <c r="BE36" s="359">
        <f t="shared" si="7"/>
        <v>0.75422427035330264</v>
      </c>
      <c r="BF36" s="195"/>
      <c r="BG36" s="195"/>
      <c r="BH36" s="195"/>
      <c r="BI36" s="195" t="s">
        <v>1183</v>
      </c>
      <c r="BJ36" s="195" t="s">
        <v>91</v>
      </c>
      <c r="BK36" s="195"/>
      <c r="BL36" s="195" t="s">
        <v>1090</v>
      </c>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227"/>
    </row>
    <row r="37" spans="1:432" s="317" customFormat="1" ht="25.5" x14ac:dyDescent="0.2">
      <c r="A37" s="345" t="s">
        <v>16</v>
      </c>
      <c r="B37" s="342" t="s">
        <v>87</v>
      </c>
      <c r="C37" s="342" t="s">
        <v>89</v>
      </c>
      <c r="D37" s="342" t="s">
        <v>88</v>
      </c>
      <c r="E37" s="342"/>
      <c r="F37" s="346" t="s">
        <v>14</v>
      </c>
      <c r="G37" s="346">
        <v>201610</v>
      </c>
      <c r="H37" s="346" t="s">
        <v>91</v>
      </c>
      <c r="I37" s="342" t="s">
        <v>758</v>
      </c>
      <c r="J37" s="346" t="s">
        <v>90</v>
      </c>
      <c r="K37" s="343" t="s">
        <v>1317</v>
      </c>
      <c r="L37" s="342" t="s">
        <v>1317</v>
      </c>
      <c r="M37" s="343"/>
      <c r="N37" s="343"/>
      <c r="O37" s="343"/>
      <c r="P37" s="343"/>
      <c r="Q37" s="343"/>
      <c r="R37" s="342">
        <v>7812</v>
      </c>
      <c r="S37" s="342">
        <f t="shared" si="0"/>
        <v>0</v>
      </c>
      <c r="T37" s="342">
        <f t="shared" si="1"/>
        <v>7812</v>
      </c>
      <c r="U37" s="342">
        <v>0</v>
      </c>
      <c r="V37" s="342"/>
      <c r="W37" s="342">
        <f t="shared" si="3"/>
        <v>7812</v>
      </c>
      <c r="X37" s="342" t="s">
        <v>1460</v>
      </c>
      <c r="Y37" s="342"/>
      <c r="Z37" s="342"/>
      <c r="AA37" s="348" t="s">
        <v>961</v>
      </c>
      <c r="AB37" s="342" t="s">
        <v>689</v>
      </c>
      <c r="AC37" s="398" t="s">
        <v>965</v>
      </c>
      <c r="AD37" s="344" t="s">
        <v>692</v>
      </c>
      <c r="AE37" s="342"/>
      <c r="AF37" s="342"/>
      <c r="AG37" s="342"/>
      <c r="AH37" s="342"/>
      <c r="AI37" s="342">
        <v>1</v>
      </c>
      <c r="AJ37" s="345" t="s">
        <v>1357</v>
      </c>
      <c r="AK37" s="342"/>
      <c r="AL37" s="348"/>
      <c r="AM37" s="342"/>
      <c r="AN37" s="342"/>
      <c r="AO37" s="342"/>
      <c r="AP37" s="342"/>
      <c r="AQ37" s="342"/>
      <c r="AR37" s="342"/>
      <c r="AS37" s="342"/>
      <c r="AT37" s="342"/>
      <c r="AU37" s="342"/>
      <c r="AV37" s="342"/>
      <c r="AW37" s="342"/>
      <c r="AX37" s="342"/>
      <c r="AY37" s="342"/>
      <c r="AZ37" s="342">
        <v>2100</v>
      </c>
      <c r="BA37" s="342"/>
      <c r="BB37" s="386">
        <f t="shared" si="4"/>
        <v>2100</v>
      </c>
      <c r="BC37" s="195">
        <f t="shared" si="5"/>
        <v>2100</v>
      </c>
      <c r="BD37" s="195">
        <f t="shared" si="6"/>
        <v>5712</v>
      </c>
      <c r="BE37" s="359">
        <f t="shared" si="7"/>
        <v>0.73118279569892475</v>
      </c>
      <c r="BF37" s="342"/>
      <c r="BG37" s="342"/>
      <c r="BH37" s="342"/>
      <c r="BI37" s="342" t="s">
        <v>1183</v>
      </c>
      <c r="BJ37" s="342" t="s">
        <v>1008</v>
      </c>
      <c r="BK37" s="342"/>
      <c r="BL37" s="195" t="s">
        <v>1090</v>
      </c>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c r="IR37" s="342"/>
      <c r="IS37" s="342"/>
      <c r="IT37" s="342"/>
      <c r="IU37" s="342"/>
      <c r="IV37" s="342"/>
      <c r="IW37" s="342"/>
      <c r="IX37" s="342"/>
      <c r="IY37" s="342"/>
      <c r="IZ37" s="342"/>
      <c r="JA37" s="342"/>
      <c r="JB37" s="342"/>
      <c r="JC37" s="342"/>
      <c r="JD37" s="342"/>
      <c r="JE37" s="342"/>
      <c r="JF37" s="342"/>
      <c r="JG37" s="342"/>
      <c r="JH37" s="342"/>
      <c r="JI37" s="342"/>
      <c r="JJ37" s="342"/>
      <c r="JK37" s="342"/>
      <c r="JL37" s="342"/>
      <c r="JM37" s="342"/>
      <c r="JN37" s="342"/>
      <c r="JO37" s="342"/>
      <c r="JP37" s="342"/>
      <c r="JQ37" s="342"/>
      <c r="JR37" s="342"/>
      <c r="JS37" s="342"/>
      <c r="JT37" s="342"/>
      <c r="JU37" s="342"/>
      <c r="JV37" s="342"/>
      <c r="JW37" s="342"/>
      <c r="JX37" s="342"/>
      <c r="JY37" s="342"/>
      <c r="JZ37" s="342"/>
      <c r="KA37" s="342"/>
      <c r="KB37" s="342"/>
      <c r="KC37" s="342"/>
      <c r="KD37" s="342"/>
      <c r="KE37" s="342"/>
      <c r="KF37" s="342"/>
      <c r="KG37" s="342"/>
      <c r="KH37" s="342"/>
      <c r="KI37" s="342"/>
      <c r="KJ37" s="342"/>
      <c r="KK37" s="342"/>
      <c r="KL37" s="342"/>
      <c r="KM37" s="342"/>
      <c r="KN37" s="342"/>
      <c r="KO37" s="342"/>
      <c r="KP37" s="342"/>
      <c r="KQ37" s="342"/>
      <c r="KR37" s="342"/>
      <c r="KS37" s="342"/>
      <c r="KT37" s="342"/>
      <c r="KU37" s="342"/>
      <c r="KV37" s="342"/>
      <c r="KW37" s="342"/>
      <c r="KX37" s="342"/>
      <c r="KY37" s="342"/>
      <c r="KZ37" s="342"/>
      <c r="LA37" s="342"/>
      <c r="LB37" s="342"/>
      <c r="LC37" s="342"/>
      <c r="LD37" s="342"/>
      <c r="LE37" s="342"/>
      <c r="LF37" s="342"/>
      <c r="LG37" s="342"/>
      <c r="LH37" s="342"/>
      <c r="LI37" s="342"/>
      <c r="LJ37" s="342"/>
      <c r="LK37" s="342"/>
      <c r="LL37" s="342"/>
      <c r="LM37" s="342"/>
      <c r="LN37" s="342"/>
      <c r="LO37" s="342"/>
      <c r="LP37" s="342"/>
      <c r="LQ37" s="342"/>
      <c r="LR37" s="342"/>
      <c r="LS37" s="342"/>
      <c r="LT37" s="342"/>
      <c r="LU37" s="342"/>
      <c r="LV37" s="342"/>
      <c r="LW37" s="342"/>
      <c r="LX37" s="342"/>
      <c r="LY37" s="342"/>
      <c r="LZ37" s="342"/>
      <c r="MA37" s="342"/>
      <c r="MB37" s="342"/>
      <c r="MC37" s="342"/>
      <c r="MD37" s="342"/>
      <c r="ME37" s="342"/>
      <c r="MF37" s="342"/>
      <c r="MG37" s="342"/>
      <c r="MH37" s="342"/>
      <c r="MI37" s="342"/>
      <c r="MJ37" s="342"/>
      <c r="MK37" s="342"/>
      <c r="ML37" s="342"/>
      <c r="MM37" s="342"/>
      <c r="MN37" s="342"/>
      <c r="MO37" s="342"/>
      <c r="MP37" s="342"/>
      <c r="MQ37" s="342"/>
      <c r="MR37" s="342"/>
      <c r="MS37" s="342"/>
      <c r="MT37" s="342"/>
      <c r="MU37" s="342"/>
      <c r="MV37" s="342"/>
      <c r="MW37" s="342"/>
      <c r="MX37" s="342"/>
      <c r="MY37" s="342"/>
      <c r="MZ37" s="342"/>
      <c r="NA37" s="342"/>
      <c r="NB37" s="342"/>
      <c r="NC37" s="342"/>
      <c r="ND37" s="342"/>
      <c r="NE37" s="342"/>
      <c r="NF37" s="342"/>
      <c r="NG37" s="342"/>
      <c r="NH37" s="342"/>
      <c r="NI37" s="342"/>
      <c r="NJ37" s="342"/>
      <c r="NK37" s="342"/>
      <c r="NL37" s="342"/>
      <c r="NM37" s="342"/>
      <c r="NN37" s="342"/>
      <c r="NO37" s="342"/>
      <c r="NP37" s="342"/>
      <c r="NQ37" s="342"/>
      <c r="NR37" s="342"/>
      <c r="NS37" s="342"/>
      <c r="NT37" s="342"/>
      <c r="NU37" s="342"/>
      <c r="NV37" s="342"/>
      <c r="NW37" s="342"/>
      <c r="NX37" s="342"/>
      <c r="NY37" s="342"/>
      <c r="NZ37" s="342"/>
      <c r="OA37" s="342"/>
      <c r="OB37" s="342"/>
      <c r="OC37" s="342"/>
      <c r="OD37" s="342"/>
      <c r="OE37" s="342"/>
      <c r="OF37" s="342"/>
      <c r="OG37" s="342"/>
      <c r="OH37" s="342"/>
      <c r="OI37" s="342"/>
      <c r="OJ37" s="342"/>
      <c r="OK37" s="342"/>
      <c r="OL37" s="342"/>
      <c r="OM37" s="342"/>
      <c r="ON37" s="342"/>
      <c r="OO37" s="342"/>
      <c r="OP37" s="342"/>
      <c r="OQ37" s="342"/>
      <c r="OR37" s="342"/>
      <c r="OS37" s="342"/>
      <c r="OT37" s="342"/>
      <c r="OU37" s="342"/>
      <c r="OV37" s="342"/>
      <c r="OW37" s="342"/>
      <c r="OX37" s="342"/>
      <c r="OY37" s="342"/>
      <c r="OZ37" s="342"/>
      <c r="PA37" s="342"/>
      <c r="PB37" s="342"/>
      <c r="PC37" s="342"/>
      <c r="PD37" s="342"/>
      <c r="PE37" s="342"/>
      <c r="PF37" s="342"/>
      <c r="PG37" s="342"/>
      <c r="PH37" s="342"/>
      <c r="PI37" s="342"/>
      <c r="PJ37" s="342"/>
      <c r="PK37" s="342"/>
      <c r="PL37" s="342"/>
      <c r="PM37" s="342"/>
      <c r="PN37" s="342"/>
      <c r="PO37" s="342"/>
      <c r="PP37" s="342"/>
    </row>
    <row r="38" spans="1:432" s="372" customFormat="1" x14ac:dyDescent="0.2">
      <c r="A38" s="194" t="s">
        <v>16</v>
      </c>
      <c r="B38" s="48" t="s">
        <v>780</v>
      </c>
      <c r="C38" s="48" t="s">
        <v>779</v>
      </c>
      <c r="D38" s="48" t="s">
        <v>778</v>
      </c>
      <c r="E38" s="48" t="s">
        <v>380</v>
      </c>
      <c r="F38" s="48" t="s">
        <v>14</v>
      </c>
      <c r="G38" s="48">
        <v>201610</v>
      </c>
      <c r="H38" s="48" t="s">
        <v>91</v>
      </c>
      <c r="I38" s="48" t="s">
        <v>781</v>
      </c>
      <c r="J38" s="48" t="s">
        <v>782</v>
      </c>
      <c r="K38" s="5" t="s">
        <v>1304</v>
      </c>
      <c r="L38" s="14" t="s">
        <v>817</v>
      </c>
      <c r="M38" s="5">
        <v>22338</v>
      </c>
      <c r="N38" s="5">
        <v>20500</v>
      </c>
      <c r="O38" s="5">
        <v>11827</v>
      </c>
      <c r="P38" s="5">
        <v>1838</v>
      </c>
      <c r="Q38" s="5" t="s">
        <v>13</v>
      </c>
      <c r="R38" s="195">
        <v>7812</v>
      </c>
      <c r="S38" s="195">
        <f t="shared" si="0"/>
        <v>11827</v>
      </c>
      <c r="T38" s="195">
        <f t="shared" si="1"/>
        <v>-4015</v>
      </c>
      <c r="U38" s="195">
        <v>0</v>
      </c>
      <c r="V38" s="195"/>
      <c r="W38" s="195">
        <f t="shared" si="3"/>
        <v>-4015</v>
      </c>
      <c r="X38" s="195" t="s">
        <v>1460</v>
      </c>
      <c r="Y38" s="227"/>
      <c r="Z38" s="227"/>
      <c r="AA38" s="134" t="s">
        <v>961</v>
      </c>
      <c r="AB38" s="195" t="s">
        <v>689</v>
      </c>
      <c r="AC38" s="398" t="s">
        <v>965</v>
      </c>
      <c r="AD38" s="309" t="s">
        <v>692</v>
      </c>
      <c r="AE38" s="195"/>
      <c r="AF38" s="195"/>
      <c r="AG38" s="195"/>
      <c r="AH38" s="195"/>
      <c r="AI38" s="195">
        <v>1.5</v>
      </c>
      <c r="AJ38" s="195" t="s">
        <v>1355</v>
      </c>
      <c r="AK38" s="195"/>
      <c r="AL38" s="241"/>
      <c r="AM38" s="195"/>
      <c r="AN38" s="195"/>
      <c r="AO38" s="195"/>
      <c r="AP38" s="195"/>
      <c r="AQ38" s="195"/>
      <c r="AR38" s="195"/>
      <c r="AS38" s="195"/>
      <c r="AT38" s="195"/>
      <c r="AU38" s="195"/>
      <c r="AV38" s="195"/>
      <c r="AW38" s="195"/>
      <c r="AX38" s="195">
        <v>510</v>
      </c>
      <c r="AY38" s="195"/>
      <c r="AZ38" s="195"/>
      <c r="BA38" s="195"/>
      <c r="BB38" s="386">
        <f t="shared" si="4"/>
        <v>510</v>
      </c>
      <c r="BC38" s="195">
        <f t="shared" si="5"/>
        <v>510</v>
      </c>
      <c r="BD38" s="195">
        <f t="shared" si="6"/>
        <v>-4525</v>
      </c>
      <c r="BE38" s="359">
        <f t="shared" si="7"/>
        <v>-0.57923707117255507</v>
      </c>
      <c r="BF38" s="195"/>
      <c r="BG38" s="195"/>
      <c r="BH38" s="195"/>
      <c r="BI38" s="195" t="s">
        <v>91</v>
      </c>
      <c r="BJ38" s="195" t="s">
        <v>91</v>
      </c>
      <c r="BK38" s="195"/>
      <c r="BL38" s="195" t="s">
        <v>1090</v>
      </c>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227"/>
    </row>
    <row r="39" spans="1:432" s="372" customFormat="1" x14ac:dyDescent="0.2">
      <c r="A39" s="194" t="s">
        <v>16</v>
      </c>
      <c r="B39" s="48" t="s">
        <v>128</v>
      </c>
      <c r="C39" s="48" t="s">
        <v>130</v>
      </c>
      <c r="D39" s="48" t="s">
        <v>129</v>
      </c>
      <c r="E39" s="48"/>
      <c r="F39" s="48" t="s">
        <v>14</v>
      </c>
      <c r="G39" s="48">
        <v>201610</v>
      </c>
      <c r="H39" s="48" t="s">
        <v>91</v>
      </c>
      <c r="I39" s="197" t="s">
        <v>788</v>
      </c>
      <c r="J39" s="48" t="s">
        <v>131</v>
      </c>
      <c r="K39" s="14" t="s">
        <v>1311</v>
      </c>
      <c r="L39" s="14" t="s">
        <v>817</v>
      </c>
      <c r="M39" s="14">
        <v>22338</v>
      </c>
      <c r="N39" s="14">
        <v>20500</v>
      </c>
      <c r="O39" s="14">
        <v>13911</v>
      </c>
      <c r="P39" s="14">
        <v>1838</v>
      </c>
      <c r="Q39" s="14" t="s">
        <v>13</v>
      </c>
      <c r="R39" s="195">
        <v>7812</v>
      </c>
      <c r="S39" s="195">
        <f t="shared" si="0"/>
        <v>13911</v>
      </c>
      <c r="T39" s="195">
        <f t="shared" si="1"/>
        <v>-6099</v>
      </c>
      <c r="U39" s="195">
        <v>0</v>
      </c>
      <c r="V39" s="195"/>
      <c r="W39" s="195">
        <f t="shared" si="3"/>
        <v>-6099</v>
      </c>
      <c r="X39" s="195" t="s">
        <v>1460</v>
      </c>
      <c r="Y39" s="227"/>
      <c r="Z39" s="227"/>
      <c r="AA39" s="134" t="s">
        <v>961</v>
      </c>
      <c r="AB39" s="195" t="s">
        <v>689</v>
      </c>
      <c r="AC39" s="398" t="s">
        <v>965</v>
      </c>
      <c r="AD39" s="309" t="s">
        <v>692</v>
      </c>
      <c r="AE39" s="195"/>
      <c r="AF39" s="195"/>
      <c r="AG39" s="195"/>
      <c r="AH39" s="195"/>
      <c r="AI39" s="195">
        <v>1.5</v>
      </c>
      <c r="AJ39" s="195"/>
      <c r="AK39" s="195"/>
      <c r="AL39" s="241"/>
      <c r="AM39" s="195"/>
      <c r="AN39" s="195"/>
      <c r="AO39" s="195"/>
      <c r="AP39" s="195"/>
      <c r="AQ39" s="195"/>
      <c r="AR39" s="195"/>
      <c r="AS39" s="195"/>
      <c r="AT39" s="195"/>
      <c r="AU39" s="195"/>
      <c r="AV39" s="195"/>
      <c r="AW39" s="195"/>
      <c r="AX39" s="195"/>
      <c r="AY39" s="195"/>
      <c r="AZ39" s="195"/>
      <c r="BA39" s="195"/>
      <c r="BB39" s="386">
        <f t="shared" si="4"/>
        <v>0</v>
      </c>
      <c r="BC39" s="195">
        <f t="shared" si="5"/>
        <v>0</v>
      </c>
      <c r="BD39" s="195">
        <f t="shared" si="6"/>
        <v>-6099</v>
      </c>
      <c r="BE39" s="359">
        <f t="shared" si="7"/>
        <v>-0.78072196620583723</v>
      </c>
      <c r="BF39" s="195"/>
      <c r="BG39" s="195"/>
      <c r="BH39" s="195"/>
      <c r="BI39" s="195" t="s">
        <v>91</v>
      </c>
      <c r="BJ39" s="195" t="s">
        <v>91</v>
      </c>
      <c r="BK39" s="195"/>
      <c r="BL39" s="195" t="s">
        <v>1090</v>
      </c>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c r="DJ39" s="195"/>
      <c r="DK39" s="195"/>
      <c r="DL39" s="195"/>
      <c r="DM39" s="195"/>
      <c r="DN39" s="195"/>
      <c r="DO39" s="195"/>
      <c r="DP39" s="195"/>
      <c r="DQ39" s="195"/>
      <c r="DR39" s="195"/>
      <c r="DS39" s="195"/>
      <c r="DT39" s="195"/>
      <c r="DU39" s="195"/>
      <c r="DV39" s="195"/>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227"/>
    </row>
    <row r="40" spans="1:432" s="342" customFormat="1" x14ac:dyDescent="0.2">
      <c r="A40" s="312" t="s">
        <v>16</v>
      </c>
      <c r="B40" s="314" t="s">
        <v>204</v>
      </c>
      <c r="C40" s="314" t="s">
        <v>206</v>
      </c>
      <c r="D40" s="314" t="s">
        <v>205</v>
      </c>
      <c r="E40" s="314"/>
      <c r="F40" s="314" t="s">
        <v>14</v>
      </c>
      <c r="G40" s="314">
        <v>201610</v>
      </c>
      <c r="H40" s="314" t="s">
        <v>91</v>
      </c>
      <c r="I40" s="320" t="s">
        <v>804</v>
      </c>
      <c r="J40" s="314" t="s">
        <v>207</v>
      </c>
      <c r="K40" s="301" t="s">
        <v>1324</v>
      </c>
      <c r="L40" s="301" t="s">
        <v>1308</v>
      </c>
      <c r="M40" s="301">
        <v>22338</v>
      </c>
      <c r="N40" s="301">
        <v>0</v>
      </c>
      <c r="O40" s="301">
        <v>36901</v>
      </c>
      <c r="P40" s="301">
        <v>0</v>
      </c>
      <c r="Q40" s="301" t="s">
        <v>13</v>
      </c>
      <c r="R40" s="195">
        <v>7812</v>
      </c>
      <c r="S40" s="195">
        <f t="shared" si="0"/>
        <v>36901</v>
      </c>
      <c r="T40" s="195">
        <f t="shared" si="1"/>
        <v>-29089</v>
      </c>
      <c r="U40" s="317">
        <v>0</v>
      </c>
      <c r="V40" s="317"/>
      <c r="W40" s="195">
        <f t="shared" si="3"/>
        <v>-29089</v>
      </c>
      <c r="X40" s="195" t="s">
        <v>1460</v>
      </c>
      <c r="Y40" s="317"/>
      <c r="Z40" s="317"/>
      <c r="AA40" s="301" t="s">
        <v>961</v>
      </c>
      <c r="AB40" s="317" t="s">
        <v>689</v>
      </c>
      <c r="AC40" s="398" t="s">
        <v>1455</v>
      </c>
      <c r="AD40" s="318"/>
      <c r="AE40" s="317"/>
      <c r="AF40" s="317"/>
      <c r="AG40" s="317"/>
      <c r="AH40" s="317"/>
      <c r="AI40" s="317">
        <v>1</v>
      </c>
      <c r="AJ40" s="317" t="s">
        <v>1354</v>
      </c>
      <c r="AK40" s="317"/>
      <c r="AL40" s="321"/>
      <c r="AM40" s="317"/>
      <c r="AN40" s="317"/>
      <c r="AO40" s="317"/>
      <c r="AP40" s="317"/>
      <c r="AQ40" s="317"/>
      <c r="AR40" s="317"/>
      <c r="AS40" s="317"/>
      <c r="AT40" s="317"/>
      <c r="AU40" s="317"/>
      <c r="AV40" s="317"/>
      <c r="AW40" s="317"/>
      <c r="AX40" s="317"/>
      <c r="AY40" s="317"/>
      <c r="AZ40" s="317"/>
      <c r="BA40" s="317"/>
      <c r="BB40" s="386">
        <f t="shared" si="4"/>
        <v>0</v>
      </c>
      <c r="BC40" s="195">
        <f t="shared" si="5"/>
        <v>0</v>
      </c>
      <c r="BD40" s="195">
        <f t="shared" si="6"/>
        <v>-29089</v>
      </c>
      <c r="BE40" s="359">
        <f t="shared" si="7"/>
        <v>-3.7236303123399899</v>
      </c>
      <c r="BF40" s="317"/>
      <c r="BG40" s="317"/>
      <c r="BH40" s="317"/>
      <c r="BI40" s="317"/>
      <c r="BJ40" s="317"/>
      <c r="BK40" s="317"/>
      <c r="BL40" s="195" t="s">
        <v>1090</v>
      </c>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7"/>
      <c r="CV40" s="317"/>
      <c r="CW40" s="317"/>
      <c r="CX40" s="317"/>
      <c r="CY40" s="317"/>
      <c r="CZ40" s="317"/>
      <c r="DA40" s="317"/>
      <c r="DB40" s="317"/>
      <c r="DC40" s="317"/>
      <c r="DD40" s="317"/>
      <c r="DE40" s="317"/>
      <c r="DF40" s="317"/>
      <c r="DG40" s="317"/>
      <c r="DH40" s="317"/>
      <c r="DI40" s="317"/>
      <c r="DJ40" s="317"/>
      <c r="DK40" s="317"/>
      <c r="DL40" s="317"/>
      <c r="DM40" s="317"/>
      <c r="DN40" s="317"/>
      <c r="DO40" s="317"/>
      <c r="DP40" s="317"/>
      <c r="DQ40" s="317"/>
      <c r="DR40" s="317"/>
      <c r="DS40" s="317"/>
      <c r="DT40" s="317"/>
      <c r="DU40" s="317"/>
      <c r="DV40" s="317"/>
      <c r="DW40" s="317"/>
      <c r="DX40" s="317"/>
      <c r="DY40" s="317"/>
      <c r="DZ40" s="317"/>
      <c r="EA40" s="317"/>
      <c r="EB40" s="317"/>
      <c r="EC40" s="317"/>
      <c r="ED40" s="317"/>
      <c r="EE40" s="317"/>
      <c r="EF40" s="317"/>
      <c r="EG40" s="317"/>
      <c r="EH40" s="317"/>
      <c r="EI40" s="317"/>
      <c r="EJ40" s="317"/>
      <c r="EK40" s="317"/>
      <c r="EL40" s="317"/>
      <c r="EM40" s="317"/>
      <c r="EN40" s="317"/>
      <c r="EO40" s="317"/>
      <c r="EP40" s="317"/>
      <c r="EQ40" s="317"/>
      <c r="ER40" s="317"/>
      <c r="ES40" s="317"/>
      <c r="ET40" s="317"/>
      <c r="EU40" s="317"/>
      <c r="EV40" s="317"/>
      <c r="EW40" s="317"/>
      <c r="EX40" s="317"/>
      <c r="EY40" s="317"/>
      <c r="EZ40" s="317"/>
      <c r="FA40" s="317"/>
      <c r="FB40" s="317"/>
      <c r="FC40" s="317"/>
      <c r="FD40" s="317"/>
      <c r="FE40" s="317"/>
      <c r="FF40" s="317"/>
      <c r="FG40" s="317"/>
      <c r="FH40" s="317"/>
      <c r="FI40" s="317"/>
      <c r="FJ40" s="317"/>
      <c r="FK40" s="317"/>
      <c r="FL40" s="317"/>
      <c r="FM40" s="317"/>
      <c r="FN40" s="317"/>
      <c r="FO40" s="317"/>
      <c r="FP40" s="317"/>
      <c r="FQ40" s="317"/>
      <c r="FR40" s="317"/>
      <c r="FS40" s="317"/>
      <c r="FT40" s="317"/>
      <c r="FU40" s="317"/>
      <c r="FV40" s="317"/>
      <c r="FW40" s="317"/>
      <c r="FX40" s="317"/>
      <c r="FY40" s="317"/>
      <c r="FZ40" s="317"/>
      <c r="GA40" s="317"/>
      <c r="GB40" s="317"/>
      <c r="GC40" s="317"/>
      <c r="GD40" s="317"/>
      <c r="GE40" s="317"/>
      <c r="GF40" s="317"/>
      <c r="GG40" s="317"/>
      <c r="GH40" s="317"/>
      <c r="GI40" s="317"/>
      <c r="GJ40" s="317"/>
      <c r="GK40" s="317"/>
      <c r="GL40" s="317"/>
      <c r="GM40" s="317"/>
      <c r="GN40" s="317"/>
      <c r="GO40" s="317"/>
      <c r="GP40" s="317"/>
      <c r="GQ40" s="317"/>
      <c r="GR40" s="317"/>
      <c r="GS40" s="317"/>
      <c r="GT40" s="317"/>
      <c r="GU40" s="317"/>
      <c r="GV40" s="317"/>
      <c r="GW40" s="317"/>
      <c r="GX40" s="317"/>
      <c r="GY40" s="317"/>
      <c r="GZ40" s="317"/>
      <c r="HA40" s="317"/>
      <c r="HB40" s="317"/>
      <c r="HC40" s="317"/>
      <c r="HD40" s="317"/>
      <c r="HE40" s="317"/>
      <c r="HF40" s="317"/>
      <c r="HG40" s="317"/>
      <c r="HH40" s="317"/>
      <c r="HI40" s="317"/>
      <c r="HJ40" s="317"/>
      <c r="HK40" s="317"/>
      <c r="HL40" s="317"/>
      <c r="HM40" s="317"/>
      <c r="HN40" s="317"/>
      <c r="HO40" s="317"/>
      <c r="HP40" s="317"/>
      <c r="HQ40" s="317"/>
      <c r="HR40" s="317"/>
      <c r="HS40" s="317"/>
      <c r="HT40" s="317"/>
      <c r="HU40" s="317"/>
      <c r="HV40" s="317"/>
      <c r="HW40" s="317"/>
      <c r="HX40" s="317"/>
      <c r="HY40" s="317"/>
      <c r="HZ40" s="317"/>
      <c r="IA40" s="317"/>
      <c r="IB40" s="317"/>
      <c r="IC40" s="317"/>
      <c r="ID40" s="317"/>
      <c r="IE40" s="317"/>
      <c r="IF40" s="317"/>
      <c r="IG40" s="317"/>
      <c r="IH40" s="317"/>
      <c r="II40" s="317"/>
      <c r="IJ40" s="317"/>
      <c r="IK40" s="317"/>
      <c r="IL40" s="317"/>
      <c r="IM40" s="317"/>
      <c r="IN40" s="317"/>
      <c r="IO40" s="317"/>
      <c r="IP40" s="317"/>
      <c r="IQ40" s="317"/>
      <c r="IR40" s="317"/>
      <c r="IS40" s="317"/>
      <c r="IT40" s="317"/>
      <c r="IU40" s="317"/>
      <c r="IV40" s="317"/>
      <c r="IW40" s="317"/>
      <c r="IX40" s="317"/>
      <c r="IY40" s="317"/>
      <c r="IZ40" s="317"/>
      <c r="JA40" s="317"/>
      <c r="JB40" s="317"/>
      <c r="JC40" s="317"/>
      <c r="JD40" s="317"/>
      <c r="JE40" s="317"/>
      <c r="JF40" s="317"/>
      <c r="JG40" s="317"/>
      <c r="JH40" s="317"/>
      <c r="JI40" s="317"/>
      <c r="JJ40" s="317"/>
      <c r="JK40" s="317"/>
      <c r="JL40" s="317"/>
      <c r="JM40" s="317"/>
      <c r="JN40" s="317"/>
      <c r="JO40" s="317"/>
      <c r="JP40" s="317"/>
      <c r="JQ40" s="317"/>
      <c r="JR40" s="317"/>
      <c r="JS40" s="317"/>
      <c r="JT40" s="317"/>
      <c r="JU40" s="317"/>
      <c r="JV40" s="317"/>
      <c r="JW40" s="317"/>
      <c r="JX40" s="317"/>
      <c r="JY40" s="317"/>
      <c r="JZ40" s="317"/>
      <c r="KA40" s="317"/>
      <c r="KB40" s="317"/>
      <c r="KC40" s="317"/>
      <c r="KD40" s="317"/>
      <c r="KE40" s="317"/>
      <c r="KF40" s="317"/>
      <c r="KG40" s="317"/>
      <c r="KH40" s="317"/>
      <c r="KI40" s="317"/>
      <c r="KJ40" s="317"/>
      <c r="KK40" s="317"/>
      <c r="KL40" s="317"/>
      <c r="KM40" s="317"/>
      <c r="KN40" s="317"/>
      <c r="KO40" s="317"/>
      <c r="KP40" s="317"/>
      <c r="KQ40" s="317"/>
      <c r="KR40" s="317"/>
      <c r="KS40" s="317"/>
      <c r="KT40" s="317"/>
      <c r="KU40" s="317"/>
      <c r="KV40" s="317"/>
      <c r="KW40" s="317"/>
      <c r="KX40" s="317"/>
      <c r="KY40" s="317"/>
      <c r="KZ40" s="317"/>
      <c r="LA40" s="317"/>
      <c r="LB40" s="317"/>
      <c r="LC40" s="317"/>
      <c r="LD40" s="317"/>
      <c r="LE40" s="317"/>
      <c r="LF40" s="317"/>
      <c r="LG40" s="317"/>
      <c r="LH40" s="317"/>
      <c r="LI40" s="317"/>
      <c r="LJ40" s="317"/>
      <c r="LK40" s="317"/>
      <c r="LL40" s="317"/>
      <c r="LM40" s="317"/>
      <c r="LN40" s="317"/>
      <c r="LO40" s="317"/>
      <c r="LP40" s="317"/>
      <c r="LQ40" s="317"/>
      <c r="LR40" s="317"/>
      <c r="LS40" s="317"/>
      <c r="LT40" s="317"/>
      <c r="LU40" s="317"/>
      <c r="LV40" s="317"/>
      <c r="LW40" s="317"/>
      <c r="LX40" s="317"/>
      <c r="LY40" s="317"/>
      <c r="LZ40" s="317"/>
      <c r="MA40" s="317"/>
      <c r="MB40" s="317"/>
      <c r="MC40" s="317"/>
      <c r="MD40" s="317"/>
      <c r="ME40" s="317"/>
      <c r="MF40" s="317"/>
      <c r="MG40" s="317"/>
      <c r="MH40" s="317"/>
      <c r="MI40" s="317"/>
      <c r="MJ40" s="317"/>
      <c r="MK40" s="317"/>
      <c r="ML40" s="317"/>
      <c r="MM40" s="317"/>
      <c r="MN40" s="317"/>
      <c r="MO40" s="317"/>
      <c r="MP40" s="317"/>
      <c r="MQ40" s="317"/>
      <c r="MR40" s="317"/>
      <c r="MS40" s="317"/>
      <c r="MT40" s="317"/>
      <c r="MU40" s="317"/>
      <c r="MV40" s="317"/>
      <c r="MW40" s="317"/>
      <c r="MX40" s="317"/>
      <c r="MY40" s="317"/>
      <c r="MZ40" s="317"/>
      <c r="NA40" s="317"/>
      <c r="NB40" s="317"/>
      <c r="NC40" s="317"/>
      <c r="ND40" s="317"/>
      <c r="NE40" s="317"/>
      <c r="NF40" s="317"/>
      <c r="NG40" s="317"/>
      <c r="NH40" s="317"/>
      <c r="NI40" s="317"/>
      <c r="NJ40" s="317"/>
      <c r="NK40" s="317"/>
      <c r="NL40" s="317"/>
      <c r="NM40" s="317"/>
      <c r="NN40" s="317"/>
      <c r="NO40" s="317"/>
      <c r="NP40" s="317"/>
      <c r="NQ40" s="317"/>
      <c r="NR40" s="317"/>
      <c r="NS40" s="317"/>
      <c r="NT40" s="317"/>
      <c r="NU40" s="317"/>
      <c r="NV40" s="317"/>
      <c r="NW40" s="317"/>
      <c r="NX40" s="317"/>
      <c r="NY40" s="317"/>
      <c r="NZ40" s="317"/>
      <c r="OA40" s="317"/>
      <c r="OB40" s="317"/>
      <c r="OC40" s="317"/>
      <c r="OD40" s="317"/>
      <c r="OE40" s="317"/>
      <c r="OF40" s="317"/>
      <c r="OG40" s="317"/>
      <c r="OH40" s="317"/>
      <c r="OI40" s="317"/>
      <c r="OJ40" s="317"/>
      <c r="OK40" s="317"/>
      <c r="OL40" s="317"/>
      <c r="OM40" s="317"/>
      <c r="ON40" s="317"/>
      <c r="OO40" s="317"/>
      <c r="OP40" s="317"/>
      <c r="OQ40" s="317"/>
      <c r="OR40" s="317"/>
      <c r="OS40" s="317"/>
      <c r="OT40" s="317"/>
      <c r="OU40" s="317"/>
      <c r="OV40" s="317"/>
      <c r="OW40" s="317"/>
      <c r="OX40" s="317"/>
      <c r="OY40" s="317"/>
      <c r="OZ40" s="317"/>
      <c r="PA40" s="317"/>
      <c r="PB40" s="317"/>
      <c r="PC40" s="317"/>
      <c r="PD40" s="317"/>
      <c r="PE40" s="317"/>
      <c r="PF40" s="317"/>
      <c r="PG40" s="317"/>
      <c r="PH40" s="317"/>
      <c r="PI40" s="317"/>
      <c r="PJ40" s="317"/>
      <c r="PK40" s="317"/>
      <c r="PL40" s="317"/>
      <c r="PM40" s="317"/>
      <c r="PN40" s="317"/>
      <c r="PO40" s="317"/>
      <c r="PP40" s="317"/>
    </row>
    <row r="41" spans="1:432" s="342" customFormat="1" x14ac:dyDescent="0.2">
      <c r="A41" s="194" t="s">
        <v>16</v>
      </c>
      <c r="B41" s="48" t="s">
        <v>824</v>
      </c>
      <c r="C41" s="48" t="s">
        <v>426</v>
      </c>
      <c r="D41" s="48" t="s">
        <v>823</v>
      </c>
      <c r="E41" s="48"/>
      <c r="F41" s="48" t="s">
        <v>14</v>
      </c>
      <c r="G41" s="48">
        <v>201610</v>
      </c>
      <c r="H41" s="48" t="s">
        <v>91</v>
      </c>
      <c r="I41" s="48" t="s">
        <v>825</v>
      </c>
      <c r="J41" s="48" t="s">
        <v>826</v>
      </c>
      <c r="K41" s="5" t="s">
        <v>1326</v>
      </c>
      <c r="L41" s="14" t="s">
        <v>817</v>
      </c>
      <c r="M41" s="5">
        <v>22338</v>
      </c>
      <c r="N41" s="5">
        <v>20500</v>
      </c>
      <c r="O41" s="5">
        <v>11111</v>
      </c>
      <c r="P41" s="5">
        <v>1838</v>
      </c>
      <c r="Q41" s="5" t="s">
        <v>13</v>
      </c>
      <c r="R41" s="195">
        <v>7812</v>
      </c>
      <c r="S41" s="195">
        <f t="shared" si="0"/>
        <v>11111</v>
      </c>
      <c r="T41" s="195">
        <f t="shared" si="1"/>
        <v>-3299</v>
      </c>
      <c r="U41" s="195">
        <v>0</v>
      </c>
      <c r="V41" s="195"/>
      <c r="W41" s="195">
        <f t="shared" si="3"/>
        <v>-3299</v>
      </c>
      <c r="X41" s="195" t="s">
        <v>1460</v>
      </c>
      <c r="Y41" s="227"/>
      <c r="Z41" s="227"/>
      <c r="AA41" s="134" t="s">
        <v>961</v>
      </c>
      <c r="AB41" s="195" t="s">
        <v>689</v>
      </c>
      <c r="AC41" s="398" t="s">
        <v>965</v>
      </c>
      <c r="AD41" s="309" t="s">
        <v>692</v>
      </c>
      <c r="AE41" s="195"/>
      <c r="AF41" s="195"/>
      <c r="AG41" s="195"/>
      <c r="AH41" s="195"/>
      <c r="AI41" s="195">
        <v>1</v>
      </c>
      <c r="AJ41" s="195" t="s">
        <v>1354</v>
      </c>
      <c r="AK41" s="195"/>
      <c r="AL41" s="241"/>
      <c r="AM41" s="195"/>
      <c r="AN41" s="195"/>
      <c r="AO41" s="195"/>
      <c r="AP41" s="195"/>
      <c r="AQ41" s="195"/>
      <c r="AR41" s="195"/>
      <c r="AS41" s="195"/>
      <c r="AT41" s="195"/>
      <c r="AU41" s="195"/>
      <c r="AV41" s="195"/>
      <c r="AW41" s="195"/>
      <c r="AX41" s="195">
        <v>510</v>
      </c>
      <c r="AY41" s="195"/>
      <c r="AZ41" s="195"/>
      <c r="BA41" s="195"/>
      <c r="BB41" s="386">
        <f t="shared" si="4"/>
        <v>510</v>
      </c>
      <c r="BC41" s="195">
        <f t="shared" si="5"/>
        <v>510</v>
      </c>
      <c r="BD41" s="195">
        <f t="shared" si="6"/>
        <v>-3809</v>
      </c>
      <c r="BE41" s="359">
        <f t="shared" si="7"/>
        <v>-0.48758320532514082</v>
      </c>
      <c r="BF41" s="195"/>
      <c r="BG41" s="195"/>
      <c r="BH41" s="195"/>
      <c r="BI41" s="195" t="s">
        <v>91</v>
      </c>
      <c r="BJ41" s="195" t="s">
        <v>91</v>
      </c>
      <c r="BK41" s="195"/>
      <c r="BL41" s="195" t="s">
        <v>1090</v>
      </c>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227"/>
    </row>
    <row r="42" spans="1:432" s="342" customFormat="1" x14ac:dyDescent="0.2">
      <c r="A42" s="345" t="s">
        <v>16</v>
      </c>
      <c r="B42" s="346" t="s">
        <v>846</v>
      </c>
      <c r="C42" s="346" t="s">
        <v>838</v>
      </c>
      <c r="D42" s="346" t="s">
        <v>845</v>
      </c>
      <c r="E42" s="346"/>
      <c r="F42" s="346" t="s">
        <v>14</v>
      </c>
      <c r="G42" s="346">
        <v>201610</v>
      </c>
      <c r="H42" s="346" t="s">
        <v>91</v>
      </c>
      <c r="I42" s="352" t="s">
        <v>847</v>
      </c>
      <c r="J42" s="353" t="s">
        <v>848</v>
      </c>
      <c r="K42" s="342" t="s">
        <v>1317</v>
      </c>
      <c r="L42" s="342" t="s">
        <v>1317</v>
      </c>
      <c r="R42" s="342">
        <v>7812</v>
      </c>
      <c r="S42" s="342">
        <f t="shared" si="0"/>
        <v>0</v>
      </c>
      <c r="T42" s="342">
        <f t="shared" si="1"/>
        <v>7812</v>
      </c>
      <c r="U42" s="342">
        <v>0</v>
      </c>
      <c r="W42" s="342">
        <f t="shared" si="3"/>
        <v>7812</v>
      </c>
      <c r="X42" s="342" t="s">
        <v>1460</v>
      </c>
      <c r="AA42" s="348" t="s">
        <v>961</v>
      </c>
      <c r="AB42" s="342" t="s">
        <v>689</v>
      </c>
      <c r="AC42" s="398" t="s">
        <v>1455</v>
      </c>
      <c r="AD42" s="344"/>
      <c r="AI42" s="342">
        <v>2</v>
      </c>
      <c r="AL42" s="348"/>
      <c r="BB42" s="386">
        <f t="shared" si="4"/>
        <v>0</v>
      </c>
      <c r="BC42" s="195">
        <f t="shared" si="5"/>
        <v>0</v>
      </c>
      <c r="BD42" s="195">
        <f t="shared" si="6"/>
        <v>7812</v>
      </c>
      <c r="BE42" s="359">
        <f t="shared" si="7"/>
        <v>1</v>
      </c>
      <c r="BL42" s="195" t="s">
        <v>1090</v>
      </c>
    </row>
    <row r="43" spans="1:432" s="227" customFormat="1" x14ac:dyDescent="0.2">
      <c r="A43" s="345" t="s">
        <v>16</v>
      </c>
      <c r="B43" s="346" t="s">
        <v>301</v>
      </c>
      <c r="C43" s="346" t="s">
        <v>861</v>
      </c>
      <c r="D43" s="346" t="s">
        <v>302</v>
      </c>
      <c r="E43" s="346" t="s">
        <v>303</v>
      </c>
      <c r="F43" s="346" t="s">
        <v>14</v>
      </c>
      <c r="G43" s="346">
        <v>201610</v>
      </c>
      <c r="H43" s="346" t="s">
        <v>91</v>
      </c>
      <c r="I43" s="346" t="s">
        <v>862</v>
      </c>
      <c r="J43" s="346" t="s">
        <v>304</v>
      </c>
      <c r="K43" s="343" t="s">
        <v>1317</v>
      </c>
      <c r="L43" s="342" t="s">
        <v>1317</v>
      </c>
      <c r="M43" s="343"/>
      <c r="N43" s="343"/>
      <c r="O43" s="343"/>
      <c r="P43" s="343"/>
      <c r="Q43" s="343"/>
      <c r="R43" s="342">
        <v>7812</v>
      </c>
      <c r="S43" s="342">
        <f t="shared" si="0"/>
        <v>0</v>
      </c>
      <c r="T43" s="342">
        <f t="shared" si="1"/>
        <v>7812</v>
      </c>
      <c r="U43" s="342">
        <v>0</v>
      </c>
      <c r="V43" s="342"/>
      <c r="W43" s="342">
        <f t="shared" si="3"/>
        <v>7812</v>
      </c>
      <c r="X43" s="342" t="s">
        <v>1460</v>
      </c>
      <c r="Y43" s="342"/>
      <c r="Z43" s="342"/>
      <c r="AA43" s="348" t="s">
        <v>961</v>
      </c>
      <c r="AB43" s="342" t="s">
        <v>689</v>
      </c>
      <c r="AC43" s="398" t="s">
        <v>1455</v>
      </c>
      <c r="AD43" s="344"/>
      <c r="AE43" s="342"/>
      <c r="AF43" s="342"/>
      <c r="AG43" s="342"/>
      <c r="AH43" s="342"/>
      <c r="AI43" s="342">
        <v>2</v>
      </c>
      <c r="AJ43" s="342"/>
      <c r="AK43" s="342"/>
      <c r="AL43" s="348"/>
      <c r="AM43" s="342"/>
      <c r="AN43" s="342"/>
      <c r="AO43" s="342"/>
      <c r="AP43" s="342"/>
      <c r="AQ43" s="342"/>
      <c r="AR43" s="342"/>
      <c r="AS43" s="342"/>
      <c r="AT43" s="342"/>
      <c r="AU43" s="342"/>
      <c r="AV43" s="342"/>
      <c r="AW43" s="342"/>
      <c r="AX43" s="342"/>
      <c r="AY43" s="342"/>
      <c r="AZ43" s="342"/>
      <c r="BA43" s="342"/>
      <c r="BB43" s="386">
        <f t="shared" si="4"/>
        <v>0</v>
      </c>
      <c r="BC43" s="195">
        <f t="shared" si="5"/>
        <v>0</v>
      </c>
      <c r="BD43" s="195">
        <f t="shared" si="6"/>
        <v>7812</v>
      </c>
      <c r="BE43" s="359">
        <f t="shared" si="7"/>
        <v>1</v>
      </c>
      <c r="BF43" s="342"/>
      <c r="BG43" s="342"/>
      <c r="BH43" s="342"/>
      <c r="BI43" s="342"/>
      <c r="BJ43" s="342"/>
      <c r="BK43" s="342"/>
      <c r="BL43" s="195" t="s">
        <v>1090</v>
      </c>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c r="EA43" s="342"/>
      <c r="EB43" s="342"/>
      <c r="EC43" s="342"/>
      <c r="ED43" s="342"/>
      <c r="EE43" s="342"/>
      <c r="EF43" s="342"/>
      <c r="EG43" s="342"/>
      <c r="EH43" s="342"/>
      <c r="EI43" s="342"/>
      <c r="EJ43" s="342"/>
      <c r="EK43" s="342"/>
      <c r="EL43" s="342"/>
      <c r="EM43" s="342"/>
      <c r="EN43" s="342"/>
      <c r="EO43" s="342"/>
      <c r="EP43" s="342"/>
      <c r="EQ43" s="342"/>
      <c r="ER43" s="342"/>
      <c r="ES43" s="342"/>
      <c r="ET43" s="342"/>
      <c r="EU43" s="342"/>
      <c r="EV43" s="342"/>
      <c r="EW43" s="342"/>
      <c r="EX43" s="342"/>
      <c r="EY43" s="342"/>
      <c r="EZ43" s="342"/>
      <c r="FA43" s="342"/>
      <c r="FB43" s="342"/>
      <c r="FC43" s="342"/>
      <c r="FD43" s="342"/>
      <c r="FE43" s="342"/>
      <c r="FF43" s="342"/>
      <c r="FG43" s="342"/>
      <c r="FH43" s="342"/>
      <c r="FI43" s="342"/>
      <c r="FJ43" s="342"/>
      <c r="FK43" s="342"/>
      <c r="FL43" s="342"/>
      <c r="FM43" s="342"/>
      <c r="FN43" s="342"/>
      <c r="FO43" s="342"/>
      <c r="FP43" s="342"/>
      <c r="FQ43" s="342"/>
      <c r="FR43" s="342"/>
      <c r="FS43" s="342"/>
      <c r="FT43" s="342"/>
      <c r="FU43" s="342"/>
      <c r="FV43" s="342"/>
      <c r="FW43" s="342"/>
      <c r="FX43" s="342"/>
      <c r="FY43" s="342"/>
      <c r="FZ43" s="342"/>
      <c r="GA43" s="342"/>
      <c r="GB43" s="342"/>
      <c r="GC43" s="342"/>
      <c r="GD43" s="342"/>
      <c r="GE43" s="342"/>
      <c r="GF43" s="342"/>
      <c r="GG43" s="342"/>
      <c r="GH43" s="342"/>
      <c r="GI43" s="342"/>
      <c r="GJ43" s="342"/>
      <c r="GK43" s="342"/>
      <c r="GL43" s="342"/>
      <c r="GM43" s="342"/>
      <c r="GN43" s="342"/>
      <c r="GO43" s="342"/>
      <c r="GP43" s="342"/>
      <c r="GQ43" s="342"/>
      <c r="GR43" s="342"/>
      <c r="GS43" s="342"/>
      <c r="GT43" s="342"/>
      <c r="GU43" s="342"/>
      <c r="GV43" s="342"/>
      <c r="GW43" s="342"/>
      <c r="GX43" s="342"/>
      <c r="GY43" s="342"/>
      <c r="GZ43" s="342"/>
      <c r="HA43" s="342"/>
      <c r="HB43" s="342"/>
      <c r="HC43" s="342"/>
      <c r="HD43" s="342"/>
      <c r="HE43" s="342"/>
      <c r="HF43" s="342"/>
      <c r="HG43" s="342"/>
      <c r="HH43" s="342"/>
      <c r="HI43" s="342"/>
      <c r="HJ43" s="342"/>
      <c r="HK43" s="342"/>
      <c r="HL43" s="342"/>
      <c r="HM43" s="342"/>
      <c r="HN43" s="342"/>
      <c r="HO43" s="342"/>
      <c r="HP43" s="342"/>
      <c r="HQ43" s="342"/>
      <c r="HR43" s="342"/>
      <c r="HS43" s="342"/>
      <c r="HT43" s="342"/>
      <c r="HU43" s="342"/>
      <c r="HV43" s="342"/>
      <c r="HW43" s="342"/>
      <c r="HX43" s="342"/>
      <c r="HY43" s="342"/>
      <c r="HZ43" s="342"/>
      <c r="IA43" s="342"/>
      <c r="IB43" s="342"/>
      <c r="IC43" s="342"/>
      <c r="ID43" s="342"/>
      <c r="IE43" s="342"/>
      <c r="IF43" s="342"/>
      <c r="IG43" s="342"/>
      <c r="IH43" s="342"/>
      <c r="II43" s="342"/>
      <c r="IJ43" s="342"/>
      <c r="IK43" s="342"/>
      <c r="IL43" s="342"/>
      <c r="IM43" s="342"/>
      <c r="IN43" s="342"/>
      <c r="IO43" s="342"/>
      <c r="IP43" s="342"/>
      <c r="IQ43" s="342"/>
      <c r="IR43" s="342"/>
      <c r="IS43" s="342"/>
      <c r="IT43" s="342"/>
      <c r="IU43" s="342"/>
      <c r="IV43" s="342"/>
      <c r="IW43" s="342"/>
      <c r="IX43" s="342"/>
      <c r="IY43" s="342"/>
      <c r="IZ43" s="342"/>
      <c r="JA43" s="342"/>
      <c r="JB43" s="342"/>
      <c r="JC43" s="342"/>
      <c r="JD43" s="342"/>
      <c r="JE43" s="342"/>
      <c r="JF43" s="342"/>
      <c r="JG43" s="342"/>
      <c r="JH43" s="342"/>
      <c r="JI43" s="342"/>
      <c r="JJ43" s="342"/>
      <c r="JK43" s="342"/>
      <c r="JL43" s="342"/>
      <c r="JM43" s="342"/>
      <c r="JN43" s="342"/>
      <c r="JO43" s="342"/>
      <c r="JP43" s="342"/>
      <c r="JQ43" s="342"/>
      <c r="JR43" s="342"/>
      <c r="JS43" s="342"/>
      <c r="JT43" s="342"/>
      <c r="JU43" s="342"/>
      <c r="JV43" s="342"/>
      <c r="JW43" s="342"/>
      <c r="JX43" s="342"/>
      <c r="JY43" s="342"/>
      <c r="JZ43" s="342"/>
      <c r="KA43" s="342"/>
      <c r="KB43" s="342"/>
      <c r="KC43" s="342"/>
      <c r="KD43" s="342"/>
      <c r="KE43" s="342"/>
      <c r="KF43" s="342"/>
      <c r="KG43" s="342"/>
      <c r="KH43" s="342"/>
      <c r="KI43" s="342"/>
      <c r="KJ43" s="342"/>
      <c r="KK43" s="342"/>
      <c r="KL43" s="342"/>
      <c r="KM43" s="342"/>
      <c r="KN43" s="342"/>
      <c r="KO43" s="342"/>
      <c r="KP43" s="342"/>
      <c r="KQ43" s="342"/>
      <c r="KR43" s="342"/>
      <c r="KS43" s="342"/>
      <c r="KT43" s="342"/>
      <c r="KU43" s="342"/>
      <c r="KV43" s="342"/>
      <c r="KW43" s="342"/>
      <c r="KX43" s="342"/>
      <c r="KY43" s="342"/>
      <c r="KZ43" s="342"/>
      <c r="LA43" s="342"/>
      <c r="LB43" s="342"/>
      <c r="LC43" s="342"/>
      <c r="LD43" s="342"/>
      <c r="LE43" s="342"/>
      <c r="LF43" s="342"/>
      <c r="LG43" s="342"/>
      <c r="LH43" s="342"/>
      <c r="LI43" s="342"/>
      <c r="LJ43" s="342"/>
      <c r="LK43" s="342"/>
      <c r="LL43" s="342"/>
      <c r="LM43" s="342"/>
      <c r="LN43" s="342"/>
      <c r="LO43" s="342"/>
      <c r="LP43" s="342"/>
      <c r="LQ43" s="342"/>
      <c r="LR43" s="342"/>
      <c r="LS43" s="342"/>
      <c r="LT43" s="342"/>
      <c r="LU43" s="342"/>
      <c r="LV43" s="342"/>
      <c r="LW43" s="342"/>
      <c r="LX43" s="342"/>
      <c r="LY43" s="342"/>
      <c r="LZ43" s="342"/>
      <c r="MA43" s="342"/>
      <c r="MB43" s="342"/>
      <c r="MC43" s="342"/>
      <c r="MD43" s="342"/>
      <c r="ME43" s="342"/>
      <c r="MF43" s="342"/>
      <c r="MG43" s="342"/>
      <c r="MH43" s="342"/>
      <c r="MI43" s="342"/>
      <c r="MJ43" s="342"/>
      <c r="MK43" s="342"/>
      <c r="ML43" s="342"/>
      <c r="MM43" s="342"/>
      <c r="MN43" s="342"/>
      <c r="MO43" s="342"/>
      <c r="MP43" s="342"/>
      <c r="MQ43" s="342"/>
      <c r="MR43" s="342"/>
      <c r="MS43" s="342"/>
      <c r="MT43" s="342"/>
      <c r="MU43" s="342"/>
      <c r="MV43" s="342"/>
      <c r="MW43" s="342"/>
      <c r="MX43" s="342"/>
      <c r="MY43" s="342"/>
      <c r="MZ43" s="342"/>
      <c r="NA43" s="342"/>
      <c r="NB43" s="342"/>
      <c r="NC43" s="342"/>
      <c r="ND43" s="342"/>
      <c r="NE43" s="342"/>
      <c r="NF43" s="342"/>
      <c r="NG43" s="342"/>
      <c r="NH43" s="342"/>
      <c r="NI43" s="342"/>
      <c r="NJ43" s="342"/>
      <c r="NK43" s="342"/>
      <c r="NL43" s="342"/>
      <c r="NM43" s="342"/>
      <c r="NN43" s="342"/>
      <c r="NO43" s="342"/>
      <c r="NP43" s="342"/>
      <c r="NQ43" s="342"/>
      <c r="NR43" s="342"/>
      <c r="NS43" s="342"/>
      <c r="NT43" s="342"/>
      <c r="NU43" s="342"/>
      <c r="NV43" s="342"/>
      <c r="NW43" s="342"/>
      <c r="NX43" s="342"/>
      <c r="NY43" s="342"/>
      <c r="NZ43" s="342"/>
      <c r="OA43" s="342"/>
      <c r="OB43" s="342"/>
      <c r="OC43" s="342"/>
      <c r="OD43" s="342"/>
      <c r="OE43" s="342"/>
      <c r="OF43" s="342"/>
      <c r="OG43" s="342"/>
      <c r="OH43" s="342"/>
      <c r="OI43" s="342"/>
      <c r="OJ43" s="342"/>
      <c r="OK43" s="342"/>
      <c r="OL43" s="342"/>
      <c r="OM43" s="342"/>
      <c r="ON43" s="342"/>
      <c r="OO43" s="342"/>
      <c r="OP43" s="342"/>
      <c r="OQ43" s="342"/>
      <c r="OR43" s="342"/>
      <c r="OS43" s="342"/>
      <c r="OT43" s="342"/>
      <c r="OU43" s="342"/>
      <c r="OV43" s="342"/>
      <c r="OW43" s="342"/>
      <c r="OX43" s="342"/>
      <c r="OY43" s="342"/>
      <c r="OZ43" s="342"/>
      <c r="PA43" s="342"/>
      <c r="PB43" s="342"/>
      <c r="PC43" s="342"/>
      <c r="PD43" s="342"/>
      <c r="PE43" s="342"/>
      <c r="PF43" s="342"/>
      <c r="PG43" s="342"/>
      <c r="PH43" s="342"/>
      <c r="PI43" s="342"/>
      <c r="PJ43" s="342"/>
      <c r="PK43" s="342"/>
      <c r="PL43" s="342"/>
      <c r="PM43" s="342"/>
      <c r="PN43" s="342"/>
      <c r="PO43" s="342"/>
      <c r="PP43" s="342"/>
    </row>
    <row r="44" spans="1:432" s="227" customFormat="1" x14ac:dyDescent="0.2">
      <c r="A44" s="379" t="s">
        <v>16</v>
      </c>
      <c r="B44" s="380" t="s">
        <v>897</v>
      </c>
      <c r="C44" s="380" t="s">
        <v>165</v>
      </c>
      <c r="D44" s="380" t="s">
        <v>896</v>
      </c>
      <c r="E44" s="380"/>
      <c r="F44" s="380" t="s">
        <v>14</v>
      </c>
      <c r="G44" s="380">
        <v>201610</v>
      </c>
      <c r="H44" s="380" t="s">
        <v>91</v>
      </c>
      <c r="I44" s="380" t="s">
        <v>898</v>
      </c>
      <c r="J44" s="380"/>
      <c r="K44" s="373" t="s">
        <v>1326</v>
      </c>
      <c r="L44" s="374" t="s">
        <v>817</v>
      </c>
      <c r="M44" s="373">
        <v>22338</v>
      </c>
      <c r="N44" s="373">
        <v>20500</v>
      </c>
      <c r="O44" s="373">
        <v>8258</v>
      </c>
      <c r="P44" s="373">
        <v>1838</v>
      </c>
      <c r="Q44" s="373" t="s">
        <v>13</v>
      </c>
      <c r="R44" s="372">
        <v>5682</v>
      </c>
      <c r="S44" s="372">
        <f t="shared" si="0"/>
        <v>8258</v>
      </c>
      <c r="T44" s="372">
        <f t="shared" si="1"/>
        <v>-2576</v>
      </c>
      <c r="U44" s="372">
        <v>0</v>
      </c>
      <c r="V44" s="372"/>
      <c r="W44" s="372">
        <f t="shared" si="3"/>
        <v>-2576</v>
      </c>
      <c r="X44" s="372" t="s">
        <v>1460</v>
      </c>
      <c r="Y44" s="372"/>
      <c r="Z44" s="372"/>
      <c r="AA44" s="374" t="s">
        <v>961</v>
      </c>
      <c r="AB44" s="372" t="s">
        <v>689</v>
      </c>
      <c r="AC44" s="398" t="s">
        <v>965</v>
      </c>
      <c r="AD44" s="375" t="s">
        <v>752</v>
      </c>
      <c r="AE44" s="372"/>
      <c r="AF44" s="372"/>
      <c r="AG44" s="372"/>
      <c r="AH44" s="372"/>
      <c r="AI44" s="372">
        <v>1.5</v>
      </c>
      <c r="AJ44" s="372"/>
      <c r="AK44" s="372"/>
      <c r="AL44" s="374"/>
      <c r="AM44" s="372"/>
      <c r="AN44" s="372"/>
      <c r="AO44" s="372"/>
      <c r="AP44" s="372"/>
      <c r="AQ44" s="372"/>
      <c r="AR44" s="372"/>
      <c r="AS44" s="372"/>
      <c r="AT44" s="372"/>
      <c r="AU44" s="372"/>
      <c r="AV44" s="372"/>
      <c r="AW44" s="372"/>
      <c r="AX44" s="372"/>
      <c r="AY44" s="372"/>
      <c r="AZ44" s="372"/>
      <c r="BA44" s="372"/>
      <c r="BB44" s="382">
        <f t="shared" si="4"/>
        <v>0</v>
      </c>
      <c r="BC44" s="372">
        <f t="shared" si="5"/>
        <v>0</v>
      </c>
      <c r="BD44" s="372">
        <f t="shared" si="6"/>
        <v>-2576</v>
      </c>
      <c r="BE44" s="376">
        <f t="shared" si="7"/>
        <v>-0.45336149243224216</v>
      </c>
      <c r="BF44" s="372"/>
      <c r="BG44" s="372"/>
      <c r="BH44" s="372"/>
      <c r="BI44" s="372" t="s">
        <v>1183</v>
      </c>
      <c r="BJ44" s="372" t="s">
        <v>1008</v>
      </c>
      <c r="BK44" s="372"/>
      <c r="BL44" s="195" t="s">
        <v>1090</v>
      </c>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c r="IT44" s="372"/>
      <c r="IU44" s="372"/>
      <c r="IV44" s="372"/>
      <c r="IW44" s="372"/>
      <c r="IX44" s="372"/>
      <c r="IY44" s="372"/>
      <c r="IZ44" s="372"/>
      <c r="JA44" s="372"/>
      <c r="JB44" s="372"/>
      <c r="JC44" s="372"/>
      <c r="JD44" s="372"/>
      <c r="JE44" s="372"/>
      <c r="JF44" s="372"/>
      <c r="JG44" s="372"/>
      <c r="JH44" s="372"/>
      <c r="JI44" s="372"/>
      <c r="JJ44" s="372"/>
      <c r="JK44" s="372"/>
      <c r="JL44" s="372"/>
      <c r="JM44" s="372"/>
      <c r="JN44" s="372"/>
      <c r="JO44" s="372"/>
      <c r="JP44" s="372"/>
      <c r="JQ44" s="372"/>
      <c r="JR44" s="372"/>
      <c r="JS44" s="372"/>
      <c r="JT44" s="372"/>
      <c r="JU44" s="372"/>
      <c r="JV44" s="372"/>
      <c r="JW44" s="372"/>
      <c r="JX44" s="372"/>
      <c r="JY44" s="372"/>
      <c r="JZ44" s="372"/>
      <c r="KA44" s="372"/>
      <c r="KB44" s="372"/>
      <c r="KC44" s="372"/>
      <c r="KD44" s="372"/>
      <c r="KE44" s="372"/>
      <c r="KF44" s="372"/>
      <c r="KG44" s="372"/>
      <c r="KH44" s="372"/>
      <c r="KI44" s="372"/>
      <c r="KJ44" s="372"/>
      <c r="KK44" s="372"/>
      <c r="KL44" s="372"/>
      <c r="KM44" s="372"/>
      <c r="KN44" s="372"/>
      <c r="KO44" s="372"/>
      <c r="KP44" s="372"/>
      <c r="KQ44" s="372"/>
      <c r="KR44" s="372"/>
      <c r="KS44" s="372"/>
      <c r="KT44" s="372"/>
      <c r="KU44" s="372"/>
      <c r="KV44" s="372"/>
      <c r="KW44" s="372"/>
      <c r="KX44" s="372"/>
      <c r="KY44" s="372"/>
      <c r="KZ44" s="372"/>
      <c r="LA44" s="372"/>
      <c r="LB44" s="372"/>
      <c r="LC44" s="372"/>
      <c r="LD44" s="372"/>
      <c r="LE44" s="372"/>
      <c r="LF44" s="372"/>
      <c r="LG44" s="372"/>
      <c r="LH44" s="372"/>
      <c r="LI44" s="372"/>
      <c r="LJ44" s="372"/>
      <c r="LK44" s="372"/>
      <c r="LL44" s="372"/>
      <c r="LM44" s="372"/>
      <c r="LN44" s="372"/>
      <c r="LO44" s="372"/>
      <c r="LP44" s="372"/>
      <c r="LQ44" s="372"/>
      <c r="LR44" s="372"/>
      <c r="LS44" s="372"/>
      <c r="LT44" s="372"/>
      <c r="LU44" s="372"/>
      <c r="LV44" s="372"/>
      <c r="LW44" s="372"/>
      <c r="LX44" s="372"/>
      <c r="LY44" s="372"/>
      <c r="LZ44" s="372"/>
      <c r="MA44" s="372"/>
      <c r="MB44" s="372"/>
      <c r="MC44" s="372"/>
      <c r="MD44" s="372"/>
      <c r="ME44" s="372"/>
      <c r="MF44" s="372"/>
      <c r="MG44" s="372"/>
      <c r="MH44" s="372"/>
      <c r="MI44" s="372"/>
      <c r="MJ44" s="372"/>
      <c r="MK44" s="372"/>
      <c r="ML44" s="372"/>
      <c r="MM44" s="372"/>
      <c r="MN44" s="372"/>
      <c r="MO44" s="372"/>
      <c r="MP44" s="372"/>
      <c r="MQ44" s="372"/>
      <c r="MR44" s="372"/>
      <c r="MS44" s="372"/>
      <c r="MT44" s="372"/>
      <c r="MU44" s="372"/>
      <c r="MV44" s="372"/>
      <c r="MW44" s="372"/>
      <c r="MX44" s="372"/>
      <c r="MY44" s="372"/>
      <c r="MZ44" s="372"/>
      <c r="NA44" s="372"/>
      <c r="NB44" s="372"/>
      <c r="NC44" s="372"/>
      <c r="ND44" s="372"/>
      <c r="NE44" s="372"/>
      <c r="NF44" s="372"/>
      <c r="NG44" s="372"/>
      <c r="NH44" s="372"/>
      <c r="NI44" s="372"/>
      <c r="NJ44" s="372"/>
      <c r="NK44" s="372"/>
      <c r="NL44" s="372"/>
      <c r="NM44" s="372"/>
      <c r="NN44" s="372"/>
      <c r="NO44" s="372"/>
      <c r="NP44" s="372"/>
      <c r="NQ44" s="372"/>
      <c r="NR44" s="372"/>
      <c r="NS44" s="372"/>
      <c r="NT44" s="372"/>
      <c r="NU44" s="372"/>
      <c r="NV44" s="372"/>
      <c r="NW44" s="372"/>
      <c r="NX44" s="372"/>
      <c r="NY44" s="372"/>
      <c r="NZ44" s="372"/>
      <c r="OA44" s="372"/>
      <c r="OB44" s="372"/>
      <c r="OC44" s="372"/>
      <c r="OD44" s="372"/>
      <c r="OE44" s="372"/>
      <c r="OF44" s="372"/>
      <c r="OG44" s="372"/>
      <c r="OH44" s="372"/>
      <c r="OI44" s="372"/>
      <c r="OJ44" s="372"/>
      <c r="OK44" s="372"/>
      <c r="OL44" s="372"/>
      <c r="OM44" s="372"/>
      <c r="ON44" s="372"/>
      <c r="OO44" s="372"/>
      <c r="OP44" s="372"/>
      <c r="OQ44" s="372"/>
      <c r="OR44" s="372"/>
      <c r="OS44" s="372"/>
      <c r="OT44" s="372"/>
      <c r="OU44" s="372"/>
      <c r="OV44" s="372"/>
      <c r="OW44" s="372"/>
      <c r="OX44" s="372"/>
      <c r="OY44" s="372"/>
      <c r="OZ44" s="372"/>
      <c r="PA44" s="372"/>
      <c r="PB44" s="372"/>
      <c r="PC44" s="372"/>
      <c r="PD44" s="372"/>
      <c r="PE44" s="372"/>
      <c r="PF44" s="372"/>
      <c r="PG44" s="372"/>
      <c r="PH44" s="372"/>
      <c r="PI44" s="372"/>
      <c r="PJ44" s="372"/>
      <c r="PK44" s="372"/>
      <c r="PL44" s="372"/>
      <c r="PM44" s="372"/>
      <c r="PN44" s="372"/>
      <c r="PO44" s="372"/>
      <c r="PP44" s="372"/>
    </row>
    <row r="45" spans="1:432" s="342" customFormat="1" x14ac:dyDescent="0.2">
      <c r="A45" s="379" t="s">
        <v>16</v>
      </c>
      <c r="B45" s="381" t="s">
        <v>907</v>
      </c>
      <c r="C45" s="381" t="s">
        <v>126</v>
      </c>
      <c r="D45" s="381" t="s">
        <v>906</v>
      </c>
      <c r="E45" s="381"/>
      <c r="F45" s="381" t="s">
        <v>14</v>
      </c>
      <c r="G45" s="380">
        <v>201610</v>
      </c>
      <c r="H45" s="380" t="s">
        <v>91</v>
      </c>
      <c r="I45" s="381" t="s">
        <v>908</v>
      </c>
      <c r="J45" s="381"/>
      <c r="K45" s="373" t="s">
        <v>1322</v>
      </c>
      <c r="L45" s="374" t="s">
        <v>817</v>
      </c>
      <c r="M45" s="373">
        <v>22338</v>
      </c>
      <c r="N45" s="373">
        <v>20500</v>
      </c>
      <c r="O45" s="373">
        <v>17882</v>
      </c>
      <c r="P45" s="373">
        <v>1838</v>
      </c>
      <c r="Q45" s="373" t="s">
        <v>13</v>
      </c>
      <c r="R45" s="372">
        <v>5682</v>
      </c>
      <c r="S45" s="372">
        <f t="shared" si="0"/>
        <v>17882</v>
      </c>
      <c r="T45" s="372">
        <f t="shared" si="1"/>
        <v>-12200</v>
      </c>
      <c r="U45" s="372">
        <v>0</v>
      </c>
      <c r="V45" s="372"/>
      <c r="W45" s="372">
        <f t="shared" si="3"/>
        <v>-12200</v>
      </c>
      <c r="X45" s="372" t="s">
        <v>1460</v>
      </c>
      <c r="Y45" s="372"/>
      <c r="Z45" s="372"/>
      <c r="AA45" s="374" t="s">
        <v>961</v>
      </c>
      <c r="AB45" s="372" t="s">
        <v>689</v>
      </c>
      <c r="AC45" s="398" t="s">
        <v>965</v>
      </c>
      <c r="AD45" s="375" t="s">
        <v>752</v>
      </c>
      <c r="AE45" s="372"/>
      <c r="AF45" s="372"/>
      <c r="AG45" s="372"/>
      <c r="AH45" s="372"/>
      <c r="AI45" s="372">
        <v>1</v>
      </c>
      <c r="AJ45" s="372"/>
      <c r="AK45" s="372"/>
      <c r="AL45" s="374"/>
      <c r="AM45" s="372"/>
      <c r="AN45" s="372"/>
      <c r="AO45" s="372"/>
      <c r="AP45" s="372"/>
      <c r="AQ45" s="372"/>
      <c r="AR45" s="372"/>
      <c r="AS45" s="372"/>
      <c r="AT45" s="372"/>
      <c r="AU45" s="372"/>
      <c r="AV45" s="372"/>
      <c r="AW45" s="372"/>
      <c r="AX45" s="372">
        <v>510</v>
      </c>
      <c r="AY45" s="372"/>
      <c r="AZ45" s="372"/>
      <c r="BA45" s="372"/>
      <c r="BB45" s="382">
        <f t="shared" si="4"/>
        <v>510</v>
      </c>
      <c r="BC45" s="372">
        <f t="shared" si="5"/>
        <v>510</v>
      </c>
      <c r="BD45" s="372">
        <f t="shared" si="6"/>
        <v>-12710</v>
      </c>
      <c r="BE45" s="376">
        <f t="shared" si="7"/>
        <v>-2.2368884195705738</v>
      </c>
      <c r="BF45" s="372"/>
      <c r="BG45" s="372"/>
      <c r="BH45" s="372"/>
      <c r="BI45" s="372" t="s">
        <v>1183</v>
      </c>
      <c r="BJ45" s="372" t="s">
        <v>1008</v>
      </c>
      <c r="BK45" s="372"/>
      <c r="BL45" s="195" t="s">
        <v>1090</v>
      </c>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c r="IT45" s="372"/>
      <c r="IU45" s="372"/>
      <c r="IV45" s="372"/>
      <c r="IW45" s="372"/>
      <c r="IX45" s="372"/>
      <c r="IY45" s="372"/>
      <c r="IZ45" s="372"/>
      <c r="JA45" s="372"/>
      <c r="JB45" s="372"/>
      <c r="JC45" s="372"/>
      <c r="JD45" s="372"/>
      <c r="JE45" s="372"/>
      <c r="JF45" s="372"/>
      <c r="JG45" s="372"/>
      <c r="JH45" s="372"/>
      <c r="JI45" s="372"/>
      <c r="JJ45" s="372"/>
      <c r="JK45" s="372"/>
      <c r="JL45" s="372"/>
      <c r="JM45" s="372"/>
      <c r="JN45" s="372"/>
      <c r="JO45" s="372"/>
      <c r="JP45" s="372"/>
      <c r="JQ45" s="372"/>
      <c r="JR45" s="372"/>
      <c r="JS45" s="372"/>
      <c r="JT45" s="372"/>
      <c r="JU45" s="372"/>
      <c r="JV45" s="372"/>
      <c r="JW45" s="372"/>
      <c r="JX45" s="372"/>
      <c r="JY45" s="372"/>
      <c r="JZ45" s="372"/>
      <c r="KA45" s="372"/>
      <c r="KB45" s="372"/>
      <c r="KC45" s="372"/>
      <c r="KD45" s="372"/>
      <c r="KE45" s="372"/>
      <c r="KF45" s="372"/>
      <c r="KG45" s="372"/>
      <c r="KH45" s="372"/>
      <c r="KI45" s="372"/>
      <c r="KJ45" s="372"/>
      <c r="KK45" s="372"/>
      <c r="KL45" s="372"/>
      <c r="KM45" s="372"/>
      <c r="KN45" s="372"/>
      <c r="KO45" s="372"/>
      <c r="KP45" s="372"/>
      <c r="KQ45" s="372"/>
      <c r="KR45" s="372"/>
      <c r="KS45" s="372"/>
      <c r="KT45" s="372"/>
      <c r="KU45" s="372"/>
      <c r="KV45" s="372"/>
      <c r="KW45" s="372"/>
      <c r="KX45" s="372"/>
      <c r="KY45" s="372"/>
      <c r="KZ45" s="372"/>
      <c r="LA45" s="372"/>
      <c r="LB45" s="372"/>
      <c r="LC45" s="372"/>
      <c r="LD45" s="372"/>
      <c r="LE45" s="372"/>
      <c r="LF45" s="372"/>
      <c r="LG45" s="372"/>
      <c r="LH45" s="372"/>
      <c r="LI45" s="372"/>
      <c r="LJ45" s="372"/>
      <c r="LK45" s="372"/>
      <c r="LL45" s="372"/>
      <c r="LM45" s="372"/>
      <c r="LN45" s="372"/>
      <c r="LO45" s="372"/>
      <c r="LP45" s="372"/>
      <c r="LQ45" s="372"/>
      <c r="LR45" s="372"/>
      <c r="LS45" s="372"/>
      <c r="LT45" s="372"/>
      <c r="LU45" s="372"/>
      <c r="LV45" s="372"/>
      <c r="LW45" s="372"/>
      <c r="LX45" s="372"/>
      <c r="LY45" s="372"/>
      <c r="LZ45" s="372"/>
      <c r="MA45" s="372"/>
      <c r="MB45" s="372"/>
      <c r="MC45" s="372"/>
      <c r="MD45" s="372"/>
      <c r="ME45" s="372"/>
      <c r="MF45" s="372"/>
      <c r="MG45" s="372"/>
      <c r="MH45" s="372"/>
      <c r="MI45" s="372"/>
      <c r="MJ45" s="372"/>
      <c r="MK45" s="372"/>
      <c r="ML45" s="372"/>
      <c r="MM45" s="372"/>
      <c r="MN45" s="372"/>
      <c r="MO45" s="372"/>
      <c r="MP45" s="372"/>
      <c r="MQ45" s="372"/>
      <c r="MR45" s="372"/>
      <c r="MS45" s="372"/>
      <c r="MT45" s="372"/>
      <c r="MU45" s="372"/>
      <c r="MV45" s="372"/>
      <c r="MW45" s="372"/>
      <c r="MX45" s="372"/>
      <c r="MY45" s="372"/>
      <c r="MZ45" s="372"/>
      <c r="NA45" s="372"/>
      <c r="NB45" s="372"/>
      <c r="NC45" s="372"/>
      <c r="ND45" s="372"/>
      <c r="NE45" s="372"/>
      <c r="NF45" s="372"/>
      <c r="NG45" s="372"/>
      <c r="NH45" s="372"/>
      <c r="NI45" s="372"/>
      <c r="NJ45" s="372"/>
      <c r="NK45" s="372"/>
      <c r="NL45" s="372"/>
      <c r="NM45" s="372"/>
      <c r="NN45" s="372"/>
      <c r="NO45" s="372"/>
      <c r="NP45" s="372"/>
      <c r="NQ45" s="372"/>
      <c r="NR45" s="372"/>
      <c r="NS45" s="372"/>
      <c r="NT45" s="372"/>
      <c r="NU45" s="372"/>
      <c r="NV45" s="372"/>
      <c r="NW45" s="372"/>
      <c r="NX45" s="372"/>
      <c r="NY45" s="372"/>
      <c r="NZ45" s="372"/>
      <c r="OA45" s="372"/>
      <c r="OB45" s="372"/>
      <c r="OC45" s="372"/>
      <c r="OD45" s="372"/>
      <c r="OE45" s="372"/>
      <c r="OF45" s="372"/>
      <c r="OG45" s="372"/>
      <c r="OH45" s="372"/>
      <c r="OI45" s="372"/>
      <c r="OJ45" s="372"/>
      <c r="OK45" s="372"/>
      <c r="OL45" s="372"/>
      <c r="OM45" s="372"/>
      <c r="ON45" s="372"/>
      <c r="OO45" s="372"/>
      <c r="OP45" s="372"/>
      <c r="OQ45" s="372"/>
      <c r="OR45" s="372"/>
      <c r="OS45" s="372"/>
      <c r="OT45" s="372"/>
      <c r="OU45" s="372"/>
      <c r="OV45" s="372"/>
      <c r="OW45" s="372"/>
      <c r="OX45" s="372"/>
      <c r="OY45" s="372"/>
      <c r="OZ45" s="372"/>
      <c r="PA45" s="372"/>
      <c r="PB45" s="372"/>
      <c r="PC45" s="372"/>
      <c r="PD45" s="372"/>
      <c r="PE45" s="372"/>
      <c r="PF45" s="372"/>
      <c r="PG45" s="372"/>
      <c r="PH45" s="372"/>
      <c r="PI45" s="372"/>
      <c r="PJ45" s="372"/>
      <c r="PK45" s="372"/>
      <c r="PL45" s="372"/>
      <c r="PM45" s="372"/>
      <c r="PN45" s="372"/>
      <c r="PO45" s="372"/>
      <c r="PP45" s="372"/>
    </row>
    <row r="46" spans="1:432" s="342" customFormat="1" ht="25.5" x14ac:dyDescent="0.2">
      <c r="A46" s="194" t="s">
        <v>16</v>
      </c>
      <c r="B46" s="48" t="s">
        <v>929</v>
      </c>
      <c r="C46" s="48" t="s">
        <v>501</v>
      </c>
      <c r="D46" s="48" t="s">
        <v>928</v>
      </c>
      <c r="E46" s="48"/>
      <c r="F46" s="48" t="s">
        <v>14</v>
      </c>
      <c r="G46" s="48">
        <v>201610</v>
      </c>
      <c r="H46" s="48" t="s">
        <v>91</v>
      </c>
      <c r="I46" s="48" t="s">
        <v>930</v>
      </c>
      <c r="J46" s="48"/>
      <c r="K46" s="5" t="s">
        <v>1321</v>
      </c>
      <c r="L46" s="14" t="s">
        <v>817</v>
      </c>
      <c r="M46" s="5">
        <v>22338</v>
      </c>
      <c r="N46" s="5">
        <v>20500</v>
      </c>
      <c r="O46" s="5">
        <v>6088</v>
      </c>
      <c r="P46" s="5">
        <v>1838</v>
      </c>
      <c r="Q46" s="5" t="s">
        <v>13</v>
      </c>
      <c r="R46" s="195">
        <v>7812</v>
      </c>
      <c r="S46" s="195">
        <f t="shared" si="0"/>
        <v>6088</v>
      </c>
      <c r="T46" s="195">
        <f t="shared" si="1"/>
        <v>1724</v>
      </c>
      <c r="U46" s="195">
        <v>0</v>
      </c>
      <c r="V46" s="195"/>
      <c r="W46" s="195">
        <f t="shared" si="3"/>
        <v>1724</v>
      </c>
      <c r="X46" s="195" t="s">
        <v>1460</v>
      </c>
      <c r="Y46" s="227"/>
      <c r="Z46" s="227"/>
      <c r="AA46" s="134" t="s">
        <v>961</v>
      </c>
      <c r="AB46" s="195" t="s">
        <v>689</v>
      </c>
      <c r="AC46" s="398" t="s">
        <v>1455</v>
      </c>
      <c r="AD46" s="309"/>
      <c r="AE46" s="195"/>
      <c r="AF46" s="195"/>
      <c r="AG46" s="195"/>
      <c r="AH46" s="195"/>
      <c r="AI46" s="195">
        <v>1</v>
      </c>
      <c r="AJ46" s="194" t="s">
        <v>1356</v>
      </c>
      <c r="AK46" s="195"/>
      <c r="AL46" s="241"/>
      <c r="AM46" s="195"/>
      <c r="AN46" s="195"/>
      <c r="AO46" s="195"/>
      <c r="AP46" s="195"/>
      <c r="AQ46" s="195"/>
      <c r="AR46" s="195"/>
      <c r="AS46" s="195"/>
      <c r="AT46" s="195"/>
      <c r="AU46" s="195"/>
      <c r="AV46" s="195"/>
      <c r="AW46" s="195"/>
      <c r="AX46" s="195"/>
      <c r="AY46" s="195"/>
      <c r="AZ46" s="195">
        <v>1545</v>
      </c>
      <c r="BA46" s="195"/>
      <c r="BB46" s="386">
        <f t="shared" si="4"/>
        <v>1545</v>
      </c>
      <c r="BC46" s="195">
        <f t="shared" si="5"/>
        <v>1545</v>
      </c>
      <c r="BD46" s="195">
        <f t="shared" si="6"/>
        <v>179</v>
      </c>
      <c r="BE46" s="359">
        <f t="shared" si="7"/>
        <v>2.2913466461853559E-2</v>
      </c>
      <c r="BF46" s="195"/>
      <c r="BG46" s="195"/>
      <c r="BH46" s="195"/>
      <c r="BI46" s="195"/>
      <c r="BJ46" s="195"/>
      <c r="BK46" s="195"/>
      <c r="BL46" s="195" t="s">
        <v>1090</v>
      </c>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227"/>
    </row>
    <row r="47" spans="1:432" s="349" customFormat="1" x14ac:dyDescent="0.2">
      <c r="A47" s="194" t="s">
        <v>16</v>
      </c>
      <c r="B47" s="48" t="s">
        <v>958</v>
      </c>
      <c r="C47" s="48" t="s">
        <v>957</v>
      </c>
      <c r="D47" s="48" t="s">
        <v>956</v>
      </c>
      <c r="E47" s="48" t="s">
        <v>142</v>
      </c>
      <c r="F47" s="48" t="s">
        <v>14</v>
      </c>
      <c r="G47" s="48">
        <v>201610</v>
      </c>
      <c r="H47" s="48" t="s">
        <v>91</v>
      </c>
      <c r="I47" s="196" t="s">
        <v>959</v>
      </c>
      <c r="J47" s="48" t="s">
        <v>960</v>
      </c>
      <c r="K47" s="5" t="s">
        <v>1315</v>
      </c>
      <c r="L47" s="14" t="s">
        <v>817</v>
      </c>
      <c r="M47" s="5">
        <v>22338</v>
      </c>
      <c r="N47" s="5">
        <v>20500</v>
      </c>
      <c r="O47" s="5">
        <v>27375</v>
      </c>
      <c r="P47" s="5">
        <v>0</v>
      </c>
      <c r="Q47" s="237"/>
      <c r="R47" s="195">
        <v>7812</v>
      </c>
      <c r="S47" s="195">
        <f t="shared" si="0"/>
        <v>27375</v>
      </c>
      <c r="T47" s="195">
        <f t="shared" si="1"/>
        <v>-19563</v>
      </c>
      <c r="U47" s="195">
        <v>0</v>
      </c>
      <c r="V47" s="195"/>
      <c r="W47" s="195">
        <f t="shared" si="3"/>
        <v>-19563</v>
      </c>
      <c r="X47" s="195" t="s">
        <v>1460</v>
      </c>
      <c r="Y47" s="227"/>
      <c r="Z47" s="227"/>
      <c r="AA47" s="134" t="s">
        <v>961</v>
      </c>
      <c r="AB47" s="195" t="s">
        <v>689</v>
      </c>
      <c r="AC47" s="398" t="s">
        <v>965</v>
      </c>
      <c r="AD47" s="309" t="s">
        <v>692</v>
      </c>
      <c r="AE47" s="195"/>
      <c r="AF47" s="195"/>
      <c r="AG47" s="195"/>
      <c r="AH47" s="195"/>
      <c r="AI47" s="195">
        <v>2</v>
      </c>
      <c r="AJ47" s="195"/>
      <c r="AK47" s="195"/>
      <c r="AL47" s="241"/>
      <c r="AM47" s="195"/>
      <c r="AN47" s="195"/>
      <c r="AO47" s="195"/>
      <c r="AP47" s="195"/>
      <c r="AQ47" s="195"/>
      <c r="AR47" s="195"/>
      <c r="AS47" s="195"/>
      <c r="AT47" s="195"/>
      <c r="AU47" s="195"/>
      <c r="AV47" s="195"/>
      <c r="AW47" s="195"/>
      <c r="AX47" s="195"/>
      <c r="AY47" s="195"/>
      <c r="AZ47" s="195"/>
      <c r="BA47" s="195"/>
      <c r="BB47" s="386">
        <f t="shared" si="4"/>
        <v>0</v>
      </c>
      <c r="BC47" s="195">
        <f t="shared" si="5"/>
        <v>0</v>
      </c>
      <c r="BD47" s="195">
        <f t="shared" si="6"/>
        <v>-19563</v>
      </c>
      <c r="BE47" s="359">
        <f t="shared" si="7"/>
        <v>-2.5042242703533026</v>
      </c>
      <c r="BF47" s="195"/>
      <c r="BG47" s="195"/>
      <c r="BH47" s="195"/>
      <c r="BI47" s="195" t="s">
        <v>1183</v>
      </c>
      <c r="BJ47" s="195" t="s">
        <v>1008</v>
      </c>
      <c r="BK47" s="195"/>
      <c r="BL47" s="195" t="s">
        <v>1090</v>
      </c>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227"/>
    </row>
    <row r="48" spans="1:432" s="342" customFormat="1" x14ac:dyDescent="0.2">
      <c r="A48" s="312" t="s">
        <v>16</v>
      </c>
      <c r="B48" s="314" t="s">
        <v>980</v>
      </c>
      <c r="C48" s="314" t="s">
        <v>979</v>
      </c>
      <c r="D48" s="314" t="s">
        <v>978</v>
      </c>
      <c r="E48" s="314"/>
      <c r="F48" s="314" t="s">
        <v>14</v>
      </c>
      <c r="G48" s="314">
        <v>201610</v>
      </c>
      <c r="H48" s="314" t="s">
        <v>91</v>
      </c>
      <c r="I48" s="314" t="s">
        <v>981</v>
      </c>
      <c r="J48" s="314" t="s">
        <v>982</v>
      </c>
      <c r="K48" s="301" t="s">
        <v>1340</v>
      </c>
      <c r="L48" s="301" t="s">
        <v>1308</v>
      </c>
      <c r="M48" s="301">
        <v>22338</v>
      </c>
      <c r="N48" s="301">
        <v>0</v>
      </c>
      <c r="O48" s="301">
        <v>0</v>
      </c>
      <c r="P48" s="301">
        <v>22338</v>
      </c>
      <c r="Q48" s="317"/>
      <c r="R48" s="195">
        <v>7812</v>
      </c>
      <c r="S48" s="195">
        <f t="shared" si="0"/>
        <v>0</v>
      </c>
      <c r="T48" s="195">
        <f t="shared" si="1"/>
        <v>7812</v>
      </c>
      <c r="U48" s="317">
        <v>0</v>
      </c>
      <c r="V48" s="317"/>
      <c r="W48" s="195">
        <f t="shared" si="3"/>
        <v>7812</v>
      </c>
      <c r="X48" s="195" t="s">
        <v>1460</v>
      </c>
      <c r="Y48" s="317"/>
      <c r="Z48" s="317"/>
      <c r="AA48" s="301" t="s">
        <v>961</v>
      </c>
      <c r="AB48" s="317" t="s">
        <v>689</v>
      </c>
      <c r="AC48" s="398" t="s">
        <v>1455</v>
      </c>
      <c r="AD48" s="318"/>
      <c r="AE48" s="317"/>
      <c r="AF48" s="317"/>
      <c r="AG48" s="317"/>
      <c r="AH48" s="317"/>
      <c r="AI48" s="317">
        <v>2</v>
      </c>
      <c r="AJ48" s="317"/>
      <c r="AK48" s="317"/>
      <c r="AL48" s="301"/>
      <c r="AM48" s="317"/>
      <c r="AN48" s="317"/>
      <c r="AO48" s="317"/>
      <c r="AP48" s="317"/>
      <c r="AQ48" s="317"/>
      <c r="AR48" s="317"/>
      <c r="AS48" s="317"/>
      <c r="AT48" s="317"/>
      <c r="AU48" s="317"/>
      <c r="AV48" s="317"/>
      <c r="AW48" s="317"/>
      <c r="AX48" s="317"/>
      <c r="AY48" s="317"/>
      <c r="AZ48" s="317"/>
      <c r="BA48" s="317"/>
      <c r="BB48" s="386">
        <f t="shared" si="4"/>
        <v>0</v>
      </c>
      <c r="BC48" s="195">
        <f t="shared" si="5"/>
        <v>0</v>
      </c>
      <c r="BD48" s="195">
        <f t="shared" si="6"/>
        <v>7812</v>
      </c>
      <c r="BE48" s="359">
        <f t="shared" si="7"/>
        <v>1</v>
      </c>
      <c r="BF48" s="317"/>
      <c r="BG48" s="317"/>
      <c r="BH48" s="317"/>
      <c r="BI48" s="317"/>
      <c r="BJ48" s="317"/>
      <c r="BK48" s="317"/>
      <c r="BL48" s="195" t="s">
        <v>1090</v>
      </c>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7"/>
      <c r="EF48" s="317"/>
      <c r="EG48" s="317"/>
      <c r="EH48" s="317"/>
      <c r="EI48" s="317"/>
      <c r="EJ48" s="317"/>
      <c r="EK48" s="317"/>
      <c r="EL48" s="317"/>
      <c r="EM48" s="317"/>
      <c r="EN48" s="317"/>
      <c r="EO48" s="317"/>
      <c r="EP48" s="317"/>
      <c r="EQ48" s="317"/>
      <c r="ER48" s="317"/>
      <c r="ES48" s="317"/>
      <c r="ET48" s="317"/>
      <c r="EU48" s="317"/>
      <c r="EV48" s="317"/>
      <c r="EW48" s="317"/>
      <c r="EX48" s="317"/>
      <c r="EY48" s="317"/>
      <c r="EZ48" s="317"/>
      <c r="FA48" s="317"/>
      <c r="FB48" s="317"/>
      <c r="FC48" s="317"/>
      <c r="FD48" s="317"/>
      <c r="FE48" s="317"/>
      <c r="FF48" s="317"/>
      <c r="FG48" s="317"/>
      <c r="FH48" s="317"/>
      <c r="FI48" s="317"/>
      <c r="FJ48" s="317"/>
      <c r="FK48" s="317"/>
      <c r="FL48" s="317"/>
      <c r="FM48" s="317"/>
      <c r="FN48" s="317"/>
      <c r="FO48" s="317"/>
      <c r="FP48" s="317"/>
      <c r="FQ48" s="317"/>
      <c r="FR48" s="317"/>
      <c r="FS48" s="317"/>
      <c r="FT48" s="317"/>
      <c r="FU48" s="317"/>
      <c r="FV48" s="317"/>
      <c r="FW48" s="317"/>
      <c r="FX48" s="317"/>
      <c r="FY48" s="317"/>
      <c r="FZ48" s="317"/>
      <c r="GA48" s="317"/>
      <c r="GB48" s="317"/>
      <c r="GC48" s="317"/>
      <c r="GD48" s="317"/>
      <c r="GE48" s="317"/>
      <c r="GF48" s="317"/>
      <c r="GG48" s="317"/>
      <c r="GH48" s="317"/>
      <c r="GI48" s="317"/>
      <c r="GJ48" s="317"/>
      <c r="GK48" s="317"/>
      <c r="GL48" s="317"/>
      <c r="GM48" s="317"/>
      <c r="GN48" s="317"/>
      <c r="GO48" s="317"/>
      <c r="GP48" s="317"/>
      <c r="GQ48" s="317"/>
      <c r="GR48" s="317"/>
      <c r="GS48" s="317"/>
      <c r="GT48" s="317"/>
      <c r="GU48" s="317"/>
      <c r="GV48" s="317"/>
      <c r="GW48" s="317"/>
      <c r="GX48" s="317"/>
      <c r="GY48" s="317"/>
      <c r="GZ48" s="317"/>
      <c r="HA48" s="317"/>
      <c r="HB48" s="317"/>
      <c r="HC48" s="317"/>
      <c r="HD48" s="317"/>
      <c r="HE48" s="317"/>
      <c r="HF48" s="317"/>
      <c r="HG48" s="317"/>
      <c r="HH48" s="317"/>
      <c r="HI48" s="317"/>
      <c r="HJ48" s="317"/>
      <c r="HK48" s="317"/>
      <c r="HL48" s="317"/>
      <c r="HM48" s="317"/>
      <c r="HN48" s="317"/>
      <c r="HO48" s="317"/>
      <c r="HP48" s="317"/>
      <c r="HQ48" s="317"/>
      <c r="HR48" s="317"/>
      <c r="HS48" s="317"/>
      <c r="HT48" s="317"/>
      <c r="HU48" s="317"/>
      <c r="HV48" s="317"/>
      <c r="HW48" s="317"/>
      <c r="HX48" s="317"/>
      <c r="HY48" s="317"/>
      <c r="HZ48" s="317"/>
      <c r="IA48" s="317"/>
      <c r="IB48" s="317"/>
      <c r="IC48" s="317"/>
      <c r="ID48" s="317"/>
      <c r="IE48" s="317"/>
      <c r="IF48" s="317"/>
      <c r="IG48" s="317"/>
      <c r="IH48" s="317"/>
      <c r="II48" s="317"/>
      <c r="IJ48" s="317"/>
      <c r="IK48" s="317"/>
      <c r="IL48" s="317"/>
      <c r="IM48" s="317"/>
      <c r="IN48" s="317"/>
      <c r="IO48" s="317"/>
      <c r="IP48" s="317"/>
      <c r="IQ48" s="317"/>
      <c r="IR48" s="317"/>
      <c r="IS48" s="317"/>
      <c r="IT48" s="317"/>
      <c r="IU48" s="317"/>
      <c r="IV48" s="317"/>
      <c r="IW48" s="317"/>
      <c r="IX48" s="317"/>
      <c r="IY48" s="317"/>
      <c r="IZ48" s="317"/>
      <c r="JA48" s="317"/>
      <c r="JB48" s="317"/>
      <c r="JC48" s="317"/>
      <c r="JD48" s="317"/>
      <c r="JE48" s="317"/>
      <c r="JF48" s="317"/>
      <c r="JG48" s="317"/>
      <c r="JH48" s="317"/>
      <c r="JI48" s="317"/>
      <c r="JJ48" s="317"/>
      <c r="JK48" s="317"/>
      <c r="JL48" s="317"/>
      <c r="JM48" s="317"/>
      <c r="JN48" s="317"/>
      <c r="JO48" s="317"/>
      <c r="JP48" s="317"/>
      <c r="JQ48" s="317"/>
      <c r="JR48" s="317"/>
      <c r="JS48" s="317"/>
      <c r="JT48" s="317"/>
      <c r="JU48" s="317"/>
      <c r="JV48" s="317"/>
      <c r="JW48" s="317"/>
      <c r="JX48" s="317"/>
      <c r="JY48" s="317"/>
      <c r="JZ48" s="317"/>
      <c r="KA48" s="317"/>
      <c r="KB48" s="317"/>
      <c r="KC48" s="317"/>
      <c r="KD48" s="317"/>
      <c r="KE48" s="317"/>
      <c r="KF48" s="317"/>
      <c r="KG48" s="317"/>
      <c r="KH48" s="317"/>
      <c r="KI48" s="317"/>
      <c r="KJ48" s="317"/>
      <c r="KK48" s="317"/>
      <c r="KL48" s="317"/>
      <c r="KM48" s="317"/>
      <c r="KN48" s="317"/>
      <c r="KO48" s="317"/>
      <c r="KP48" s="317"/>
      <c r="KQ48" s="317"/>
      <c r="KR48" s="317"/>
      <c r="KS48" s="317"/>
      <c r="KT48" s="317"/>
      <c r="KU48" s="317"/>
      <c r="KV48" s="317"/>
      <c r="KW48" s="317"/>
      <c r="KX48" s="317"/>
      <c r="KY48" s="317"/>
      <c r="KZ48" s="317"/>
      <c r="LA48" s="317"/>
      <c r="LB48" s="317"/>
      <c r="LC48" s="317"/>
      <c r="LD48" s="317"/>
      <c r="LE48" s="317"/>
      <c r="LF48" s="317"/>
      <c r="LG48" s="317"/>
      <c r="LH48" s="317"/>
      <c r="LI48" s="317"/>
      <c r="LJ48" s="317"/>
      <c r="LK48" s="317"/>
      <c r="LL48" s="317"/>
      <c r="LM48" s="317"/>
      <c r="LN48" s="317"/>
      <c r="LO48" s="317"/>
      <c r="LP48" s="317"/>
      <c r="LQ48" s="317"/>
      <c r="LR48" s="317"/>
      <c r="LS48" s="317"/>
      <c r="LT48" s="317"/>
      <c r="LU48" s="317"/>
      <c r="LV48" s="317"/>
      <c r="LW48" s="317"/>
      <c r="LX48" s="317"/>
      <c r="LY48" s="317"/>
      <c r="LZ48" s="317"/>
      <c r="MA48" s="317"/>
      <c r="MB48" s="317"/>
      <c r="MC48" s="317"/>
      <c r="MD48" s="317"/>
      <c r="ME48" s="317"/>
      <c r="MF48" s="317"/>
      <c r="MG48" s="317"/>
      <c r="MH48" s="317"/>
      <c r="MI48" s="317"/>
      <c r="MJ48" s="317"/>
      <c r="MK48" s="317"/>
      <c r="ML48" s="317"/>
      <c r="MM48" s="317"/>
      <c r="MN48" s="317"/>
      <c r="MO48" s="317"/>
      <c r="MP48" s="317"/>
      <c r="MQ48" s="317"/>
      <c r="MR48" s="317"/>
      <c r="MS48" s="317"/>
      <c r="MT48" s="317"/>
      <c r="MU48" s="317"/>
      <c r="MV48" s="317"/>
      <c r="MW48" s="317"/>
      <c r="MX48" s="317"/>
      <c r="MY48" s="317"/>
      <c r="MZ48" s="317"/>
      <c r="NA48" s="317"/>
      <c r="NB48" s="317"/>
      <c r="NC48" s="317"/>
      <c r="ND48" s="317"/>
      <c r="NE48" s="317"/>
      <c r="NF48" s="317"/>
      <c r="NG48" s="317"/>
      <c r="NH48" s="317"/>
      <c r="NI48" s="317"/>
      <c r="NJ48" s="317"/>
      <c r="NK48" s="317"/>
      <c r="NL48" s="317"/>
      <c r="NM48" s="317"/>
      <c r="NN48" s="317"/>
      <c r="NO48" s="317"/>
      <c r="NP48" s="317"/>
      <c r="NQ48" s="317"/>
      <c r="NR48" s="317"/>
      <c r="NS48" s="317"/>
      <c r="NT48" s="317"/>
      <c r="NU48" s="317"/>
      <c r="NV48" s="317"/>
      <c r="NW48" s="317"/>
      <c r="NX48" s="317"/>
      <c r="NY48" s="317"/>
      <c r="NZ48" s="317"/>
      <c r="OA48" s="317"/>
      <c r="OB48" s="317"/>
      <c r="OC48" s="317"/>
      <c r="OD48" s="317"/>
      <c r="OE48" s="317"/>
      <c r="OF48" s="317"/>
      <c r="OG48" s="317"/>
      <c r="OH48" s="317"/>
      <c r="OI48" s="317"/>
      <c r="OJ48" s="317"/>
      <c r="OK48" s="317"/>
      <c r="OL48" s="317"/>
      <c r="OM48" s="317"/>
      <c r="ON48" s="317"/>
      <c r="OO48" s="317"/>
      <c r="OP48" s="317"/>
      <c r="OQ48" s="317"/>
      <c r="OR48" s="317"/>
      <c r="OS48" s="317"/>
      <c r="OT48" s="317"/>
      <c r="OU48" s="317"/>
      <c r="OV48" s="317"/>
      <c r="OW48" s="317"/>
      <c r="OX48" s="317"/>
      <c r="OY48" s="317"/>
      <c r="OZ48" s="317"/>
      <c r="PA48" s="317"/>
      <c r="PB48" s="317"/>
      <c r="PC48" s="317"/>
      <c r="PD48" s="317"/>
      <c r="PE48" s="317"/>
      <c r="PF48" s="317"/>
      <c r="PG48" s="317"/>
      <c r="PH48" s="317"/>
      <c r="PI48" s="317"/>
      <c r="PJ48" s="317"/>
      <c r="PK48" s="317"/>
      <c r="PL48" s="317"/>
      <c r="PM48" s="317"/>
      <c r="PN48" s="317"/>
      <c r="PO48" s="317"/>
      <c r="PP48" s="317"/>
    </row>
    <row r="49" spans="1:432" s="342" customFormat="1" ht="25.5" x14ac:dyDescent="0.2">
      <c r="A49" s="194" t="s">
        <v>16</v>
      </c>
      <c r="B49" s="48" t="s">
        <v>985</v>
      </c>
      <c r="C49" s="48" t="s">
        <v>655</v>
      </c>
      <c r="D49" s="48" t="s">
        <v>984</v>
      </c>
      <c r="E49" s="48"/>
      <c r="F49" s="48" t="s">
        <v>14</v>
      </c>
      <c r="G49" s="48">
        <v>201610</v>
      </c>
      <c r="H49" s="48" t="s">
        <v>91</v>
      </c>
      <c r="I49" s="48" t="s">
        <v>986</v>
      </c>
      <c r="J49" s="48"/>
      <c r="K49" s="5" t="s">
        <v>1311</v>
      </c>
      <c r="L49" s="14" t="s">
        <v>817</v>
      </c>
      <c r="M49" s="5">
        <v>22338</v>
      </c>
      <c r="N49" s="5">
        <v>20500</v>
      </c>
      <c r="O49" s="5">
        <v>7726</v>
      </c>
      <c r="P49" s="5">
        <v>1838</v>
      </c>
      <c r="Q49" s="195"/>
      <c r="R49" s="195">
        <v>7812</v>
      </c>
      <c r="S49" s="195">
        <f t="shared" si="0"/>
        <v>7726</v>
      </c>
      <c r="T49" s="195">
        <f t="shared" si="1"/>
        <v>86</v>
      </c>
      <c r="U49" s="195">
        <v>0</v>
      </c>
      <c r="V49" s="195"/>
      <c r="W49" s="195">
        <f t="shared" si="3"/>
        <v>86</v>
      </c>
      <c r="X49" s="195" t="s">
        <v>1460</v>
      </c>
      <c r="Y49" s="227"/>
      <c r="Z49" s="227"/>
      <c r="AA49" s="134" t="s">
        <v>961</v>
      </c>
      <c r="AB49" s="195" t="s">
        <v>689</v>
      </c>
      <c r="AC49" s="398" t="s">
        <v>965</v>
      </c>
      <c r="AD49" s="309" t="s">
        <v>692</v>
      </c>
      <c r="AE49" s="195"/>
      <c r="AF49" s="195"/>
      <c r="AG49" s="195"/>
      <c r="AH49" s="195"/>
      <c r="AI49" s="195">
        <v>1</v>
      </c>
      <c r="AJ49" s="195"/>
      <c r="AK49" s="195"/>
      <c r="AL49" s="241"/>
      <c r="AM49" s="195"/>
      <c r="AN49" s="195"/>
      <c r="AO49" s="195"/>
      <c r="AP49" s="195"/>
      <c r="AQ49" s="195"/>
      <c r="AR49" s="195"/>
      <c r="AS49" s="195"/>
      <c r="AT49" s="195"/>
      <c r="AU49" s="195"/>
      <c r="AV49" s="195"/>
      <c r="AW49" s="195"/>
      <c r="AX49" s="195">
        <v>510</v>
      </c>
      <c r="AY49" s="195"/>
      <c r="AZ49" s="195"/>
      <c r="BA49" s="195"/>
      <c r="BB49" s="386">
        <f t="shared" si="4"/>
        <v>510</v>
      </c>
      <c r="BC49" s="195">
        <f t="shared" si="5"/>
        <v>510</v>
      </c>
      <c r="BD49" s="195">
        <f t="shared" si="6"/>
        <v>-424</v>
      </c>
      <c r="BE49" s="359">
        <f t="shared" si="7"/>
        <v>-5.4275473630312342E-2</v>
      </c>
      <c r="BF49" s="195"/>
      <c r="BG49" s="195"/>
      <c r="BH49" s="195"/>
      <c r="BI49" s="195" t="s">
        <v>1183</v>
      </c>
      <c r="BJ49" s="195" t="s">
        <v>1008</v>
      </c>
      <c r="BK49" s="195"/>
      <c r="BL49" s="195" t="s">
        <v>1090</v>
      </c>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227"/>
    </row>
    <row r="50" spans="1:432" s="342" customFormat="1" x14ac:dyDescent="0.2">
      <c r="A50" s="312" t="s">
        <v>16</v>
      </c>
      <c r="B50" s="314" t="s">
        <v>989</v>
      </c>
      <c r="C50" s="314" t="s">
        <v>988</v>
      </c>
      <c r="D50" s="314" t="s">
        <v>984</v>
      </c>
      <c r="E50" s="314"/>
      <c r="F50" s="314" t="s">
        <v>14</v>
      </c>
      <c r="G50" s="314">
        <v>201610</v>
      </c>
      <c r="H50" s="314" t="s">
        <v>91</v>
      </c>
      <c r="I50" s="317" t="s">
        <v>990</v>
      </c>
      <c r="J50" s="314" t="s">
        <v>991</v>
      </c>
      <c r="K50" s="301" t="s">
        <v>1327</v>
      </c>
      <c r="L50" s="301" t="s">
        <v>1308</v>
      </c>
      <c r="M50" s="301">
        <v>22338</v>
      </c>
      <c r="N50" s="301">
        <v>0</v>
      </c>
      <c r="O50" s="301">
        <v>0</v>
      </c>
      <c r="P50" s="301">
        <v>22338</v>
      </c>
      <c r="Q50" s="317"/>
      <c r="R50" s="195">
        <v>7812</v>
      </c>
      <c r="S50" s="195">
        <f t="shared" si="0"/>
        <v>0</v>
      </c>
      <c r="T50" s="195">
        <f t="shared" si="1"/>
        <v>7812</v>
      </c>
      <c r="U50" s="317">
        <v>0</v>
      </c>
      <c r="V50" s="317"/>
      <c r="W50" s="195">
        <f t="shared" si="3"/>
        <v>7812</v>
      </c>
      <c r="X50" s="195" t="s">
        <v>1460</v>
      </c>
      <c r="Y50" s="317"/>
      <c r="Z50" s="317"/>
      <c r="AA50" s="301" t="s">
        <v>961</v>
      </c>
      <c r="AB50" s="317" t="s">
        <v>689</v>
      </c>
      <c r="AC50" s="398" t="s">
        <v>1455</v>
      </c>
      <c r="AD50" s="318"/>
      <c r="AE50" s="317"/>
      <c r="AF50" s="317"/>
      <c r="AG50" s="317"/>
      <c r="AH50" s="317"/>
      <c r="AI50" s="317">
        <v>1.5</v>
      </c>
      <c r="AJ50" s="317"/>
      <c r="AK50" s="317"/>
      <c r="AL50" s="301"/>
      <c r="AM50" s="317"/>
      <c r="AN50" s="317"/>
      <c r="AO50" s="317"/>
      <c r="AP50" s="317"/>
      <c r="AQ50" s="317"/>
      <c r="AR50" s="317"/>
      <c r="AS50" s="317"/>
      <c r="AT50" s="317"/>
      <c r="AU50" s="317"/>
      <c r="AV50" s="317"/>
      <c r="AW50" s="317"/>
      <c r="AX50" s="317"/>
      <c r="AY50" s="317"/>
      <c r="AZ50" s="317"/>
      <c r="BA50" s="317"/>
      <c r="BB50" s="386">
        <f t="shared" si="4"/>
        <v>0</v>
      </c>
      <c r="BC50" s="195">
        <f t="shared" si="5"/>
        <v>0</v>
      </c>
      <c r="BD50" s="195">
        <f t="shared" si="6"/>
        <v>7812</v>
      </c>
      <c r="BE50" s="359">
        <f t="shared" si="7"/>
        <v>1</v>
      </c>
      <c r="BF50" s="317"/>
      <c r="BG50" s="317"/>
      <c r="BH50" s="317"/>
      <c r="BI50" s="317"/>
      <c r="BJ50" s="317"/>
      <c r="BK50" s="317"/>
      <c r="BL50" s="195" t="s">
        <v>1090</v>
      </c>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c r="EP50" s="317"/>
      <c r="EQ50" s="317"/>
      <c r="ER50" s="317"/>
      <c r="ES50" s="317"/>
      <c r="ET50" s="317"/>
      <c r="EU50" s="317"/>
      <c r="EV50" s="317"/>
      <c r="EW50" s="317"/>
      <c r="EX50" s="317"/>
      <c r="EY50" s="317"/>
      <c r="EZ50" s="317"/>
      <c r="FA50" s="317"/>
      <c r="FB50" s="317"/>
      <c r="FC50" s="317"/>
      <c r="FD50" s="317"/>
      <c r="FE50" s="317"/>
      <c r="FF50" s="317"/>
      <c r="FG50" s="317"/>
      <c r="FH50" s="317"/>
      <c r="FI50" s="317"/>
      <c r="FJ50" s="317"/>
      <c r="FK50" s="317"/>
      <c r="FL50" s="317"/>
      <c r="FM50" s="317"/>
      <c r="FN50" s="317"/>
      <c r="FO50" s="317"/>
      <c r="FP50" s="317"/>
      <c r="FQ50" s="317"/>
      <c r="FR50" s="317"/>
      <c r="FS50" s="317"/>
      <c r="FT50" s="317"/>
      <c r="FU50" s="317"/>
      <c r="FV50" s="317"/>
      <c r="FW50" s="317"/>
      <c r="FX50" s="317"/>
      <c r="FY50" s="317"/>
      <c r="FZ50" s="317"/>
      <c r="GA50" s="317"/>
      <c r="GB50" s="317"/>
      <c r="GC50" s="317"/>
      <c r="GD50" s="317"/>
      <c r="GE50" s="317"/>
      <c r="GF50" s="317"/>
      <c r="GG50" s="317"/>
      <c r="GH50" s="317"/>
      <c r="GI50" s="317"/>
      <c r="GJ50" s="317"/>
      <c r="GK50" s="317"/>
      <c r="GL50" s="317"/>
      <c r="GM50" s="317"/>
      <c r="GN50" s="317"/>
      <c r="GO50" s="317"/>
      <c r="GP50" s="317"/>
      <c r="GQ50" s="317"/>
      <c r="GR50" s="317"/>
      <c r="GS50" s="317"/>
      <c r="GT50" s="317"/>
      <c r="GU50" s="317"/>
      <c r="GV50" s="317"/>
      <c r="GW50" s="317"/>
      <c r="GX50" s="317"/>
      <c r="GY50" s="317"/>
      <c r="GZ50" s="317"/>
      <c r="HA50" s="317"/>
      <c r="HB50" s="317"/>
      <c r="HC50" s="317"/>
      <c r="HD50" s="317"/>
      <c r="HE50" s="317"/>
      <c r="HF50" s="317"/>
      <c r="HG50" s="317"/>
      <c r="HH50" s="317"/>
      <c r="HI50" s="317"/>
      <c r="HJ50" s="317"/>
      <c r="HK50" s="317"/>
      <c r="HL50" s="317"/>
      <c r="HM50" s="317"/>
      <c r="HN50" s="317"/>
      <c r="HO50" s="317"/>
      <c r="HP50" s="317"/>
      <c r="HQ50" s="317"/>
      <c r="HR50" s="317"/>
      <c r="HS50" s="317"/>
      <c r="HT50" s="317"/>
      <c r="HU50" s="317"/>
      <c r="HV50" s="317"/>
      <c r="HW50" s="317"/>
      <c r="HX50" s="317"/>
      <c r="HY50" s="317"/>
      <c r="HZ50" s="317"/>
      <c r="IA50" s="317"/>
      <c r="IB50" s="317"/>
      <c r="IC50" s="317"/>
      <c r="ID50" s="317"/>
      <c r="IE50" s="317"/>
      <c r="IF50" s="317"/>
      <c r="IG50" s="317"/>
      <c r="IH50" s="317"/>
      <c r="II50" s="317"/>
      <c r="IJ50" s="317"/>
      <c r="IK50" s="317"/>
      <c r="IL50" s="317"/>
      <c r="IM50" s="317"/>
      <c r="IN50" s="317"/>
      <c r="IO50" s="317"/>
      <c r="IP50" s="317"/>
      <c r="IQ50" s="317"/>
      <c r="IR50" s="317"/>
      <c r="IS50" s="317"/>
      <c r="IT50" s="317"/>
      <c r="IU50" s="317"/>
      <c r="IV50" s="317"/>
      <c r="IW50" s="317"/>
      <c r="IX50" s="317"/>
      <c r="IY50" s="317"/>
      <c r="IZ50" s="317"/>
      <c r="JA50" s="317"/>
      <c r="JB50" s="317"/>
      <c r="JC50" s="317"/>
      <c r="JD50" s="317"/>
      <c r="JE50" s="317"/>
      <c r="JF50" s="317"/>
      <c r="JG50" s="317"/>
      <c r="JH50" s="317"/>
      <c r="JI50" s="317"/>
      <c r="JJ50" s="317"/>
      <c r="JK50" s="317"/>
      <c r="JL50" s="317"/>
      <c r="JM50" s="317"/>
      <c r="JN50" s="317"/>
      <c r="JO50" s="317"/>
      <c r="JP50" s="317"/>
      <c r="JQ50" s="317"/>
      <c r="JR50" s="317"/>
      <c r="JS50" s="317"/>
      <c r="JT50" s="317"/>
      <c r="JU50" s="317"/>
      <c r="JV50" s="317"/>
      <c r="JW50" s="317"/>
      <c r="JX50" s="317"/>
      <c r="JY50" s="317"/>
      <c r="JZ50" s="317"/>
      <c r="KA50" s="317"/>
      <c r="KB50" s="317"/>
      <c r="KC50" s="317"/>
      <c r="KD50" s="317"/>
      <c r="KE50" s="317"/>
      <c r="KF50" s="317"/>
      <c r="KG50" s="317"/>
      <c r="KH50" s="317"/>
      <c r="KI50" s="317"/>
      <c r="KJ50" s="317"/>
      <c r="KK50" s="317"/>
      <c r="KL50" s="317"/>
      <c r="KM50" s="317"/>
      <c r="KN50" s="317"/>
      <c r="KO50" s="317"/>
      <c r="KP50" s="317"/>
      <c r="KQ50" s="317"/>
      <c r="KR50" s="317"/>
      <c r="KS50" s="317"/>
      <c r="KT50" s="317"/>
      <c r="KU50" s="317"/>
      <c r="KV50" s="317"/>
      <c r="KW50" s="317"/>
      <c r="KX50" s="317"/>
      <c r="KY50" s="317"/>
      <c r="KZ50" s="317"/>
      <c r="LA50" s="317"/>
      <c r="LB50" s="317"/>
      <c r="LC50" s="317"/>
      <c r="LD50" s="317"/>
      <c r="LE50" s="317"/>
      <c r="LF50" s="317"/>
      <c r="LG50" s="317"/>
      <c r="LH50" s="317"/>
      <c r="LI50" s="317"/>
      <c r="LJ50" s="317"/>
      <c r="LK50" s="317"/>
      <c r="LL50" s="317"/>
      <c r="LM50" s="317"/>
      <c r="LN50" s="317"/>
      <c r="LO50" s="317"/>
      <c r="LP50" s="317"/>
      <c r="LQ50" s="317"/>
      <c r="LR50" s="317"/>
      <c r="LS50" s="317"/>
      <c r="LT50" s="317"/>
      <c r="LU50" s="317"/>
      <c r="LV50" s="317"/>
      <c r="LW50" s="317"/>
      <c r="LX50" s="317"/>
      <c r="LY50" s="317"/>
      <c r="LZ50" s="317"/>
      <c r="MA50" s="317"/>
      <c r="MB50" s="317"/>
      <c r="MC50" s="317"/>
      <c r="MD50" s="317"/>
      <c r="ME50" s="317"/>
      <c r="MF50" s="317"/>
      <c r="MG50" s="317"/>
      <c r="MH50" s="317"/>
      <c r="MI50" s="317"/>
      <c r="MJ50" s="317"/>
      <c r="MK50" s="317"/>
      <c r="ML50" s="317"/>
      <c r="MM50" s="317"/>
      <c r="MN50" s="317"/>
      <c r="MO50" s="317"/>
      <c r="MP50" s="317"/>
      <c r="MQ50" s="317"/>
      <c r="MR50" s="317"/>
      <c r="MS50" s="317"/>
      <c r="MT50" s="317"/>
      <c r="MU50" s="317"/>
      <c r="MV50" s="317"/>
      <c r="MW50" s="317"/>
      <c r="MX50" s="317"/>
      <c r="MY50" s="317"/>
      <c r="MZ50" s="317"/>
      <c r="NA50" s="317"/>
      <c r="NB50" s="317"/>
      <c r="NC50" s="317"/>
      <c r="ND50" s="317"/>
      <c r="NE50" s="317"/>
      <c r="NF50" s="317"/>
      <c r="NG50" s="317"/>
      <c r="NH50" s="317"/>
      <c r="NI50" s="317"/>
      <c r="NJ50" s="317"/>
      <c r="NK50" s="317"/>
      <c r="NL50" s="317"/>
      <c r="NM50" s="317"/>
      <c r="NN50" s="317"/>
      <c r="NO50" s="317"/>
      <c r="NP50" s="317"/>
      <c r="NQ50" s="317"/>
      <c r="NR50" s="317"/>
      <c r="NS50" s="317"/>
      <c r="NT50" s="317"/>
      <c r="NU50" s="317"/>
      <c r="NV50" s="317"/>
      <c r="NW50" s="317"/>
      <c r="NX50" s="317"/>
      <c r="NY50" s="317"/>
      <c r="NZ50" s="317"/>
      <c r="OA50" s="317"/>
      <c r="OB50" s="317"/>
      <c r="OC50" s="317"/>
      <c r="OD50" s="317"/>
      <c r="OE50" s="317"/>
      <c r="OF50" s="317"/>
      <c r="OG50" s="317"/>
      <c r="OH50" s="317"/>
      <c r="OI50" s="317"/>
      <c r="OJ50" s="317"/>
      <c r="OK50" s="317"/>
      <c r="OL50" s="317"/>
      <c r="OM50" s="317"/>
      <c r="ON50" s="317"/>
      <c r="OO50" s="317"/>
      <c r="OP50" s="317"/>
      <c r="OQ50" s="317"/>
      <c r="OR50" s="317"/>
      <c r="OS50" s="317"/>
      <c r="OT50" s="317"/>
      <c r="OU50" s="317"/>
      <c r="OV50" s="317"/>
      <c r="OW50" s="317"/>
      <c r="OX50" s="317"/>
      <c r="OY50" s="317"/>
      <c r="OZ50" s="317"/>
      <c r="PA50" s="317"/>
      <c r="PB50" s="317"/>
      <c r="PC50" s="317"/>
      <c r="PD50" s="317"/>
      <c r="PE50" s="317"/>
      <c r="PF50" s="317"/>
      <c r="PG50" s="317"/>
      <c r="PH50" s="317"/>
      <c r="PI50" s="317"/>
      <c r="PJ50" s="317"/>
      <c r="PK50" s="317"/>
      <c r="PL50" s="317"/>
      <c r="PM50" s="317"/>
      <c r="PN50" s="317"/>
      <c r="PO50" s="317"/>
      <c r="PP50" s="317"/>
    </row>
    <row r="51" spans="1:432" s="342" customFormat="1" ht="15" x14ac:dyDescent="0.25">
      <c r="A51" s="194" t="s">
        <v>16</v>
      </c>
      <c r="B51" s="198" t="s">
        <v>998</v>
      </c>
      <c r="C51" s="198" t="s">
        <v>19</v>
      </c>
      <c r="D51" s="198" t="s">
        <v>997</v>
      </c>
      <c r="E51" s="198"/>
      <c r="F51" s="198" t="s">
        <v>14</v>
      </c>
      <c r="G51" s="48">
        <v>201610</v>
      </c>
      <c r="H51" s="48" t="s">
        <v>91</v>
      </c>
      <c r="I51" s="199" t="s">
        <v>999</v>
      </c>
      <c r="J51" s="198" t="s">
        <v>1000</v>
      </c>
      <c r="K51" s="14" t="s">
        <v>1323</v>
      </c>
      <c r="L51" s="14" t="s">
        <v>817</v>
      </c>
      <c r="M51" s="14">
        <v>22338</v>
      </c>
      <c r="N51" s="14">
        <v>20500</v>
      </c>
      <c r="O51" s="14">
        <v>29603</v>
      </c>
      <c r="P51" s="14">
        <v>0</v>
      </c>
      <c r="Q51" s="195"/>
      <c r="R51" s="195">
        <v>7812</v>
      </c>
      <c r="S51" s="195">
        <f t="shared" si="0"/>
        <v>29603</v>
      </c>
      <c r="T51" s="195">
        <f t="shared" si="1"/>
        <v>-21791</v>
      </c>
      <c r="U51" s="195">
        <v>0</v>
      </c>
      <c r="V51" s="195"/>
      <c r="W51" s="195">
        <f t="shared" si="3"/>
        <v>-21791</v>
      </c>
      <c r="X51" s="195" t="s">
        <v>1460</v>
      </c>
      <c r="Y51" s="227"/>
      <c r="Z51" s="227"/>
      <c r="AA51" s="134" t="s">
        <v>961</v>
      </c>
      <c r="AB51" s="195" t="s">
        <v>689</v>
      </c>
      <c r="AC51" s="398" t="s">
        <v>1455</v>
      </c>
      <c r="AD51" s="309"/>
      <c r="AE51" s="195"/>
      <c r="AF51" s="195"/>
      <c r="AG51" s="195"/>
      <c r="AH51" s="195"/>
      <c r="AI51" s="195">
        <v>2</v>
      </c>
      <c r="AJ51" s="195"/>
      <c r="AK51" s="195"/>
      <c r="AL51" s="243"/>
      <c r="AM51" s="195"/>
      <c r="AN51" s="195"/>
      <c r="AO51" s="195"/>
      <c r="AP51" s="195"/>
      <c r="AQ51" s="195"/>
      <c r="AR51" s="195"/>
      <c r="AS51" s="195"/>
      <c r="AT51" s="195"/>
      <c r="AU51" s="195"/>
      <c r="AV51" s="195"/>
      <c r="AW51" s="195"/>
      <c r="AX51" s="195"/>
      <c r="AY51" s="195"/>
      <c r="AZ51" s="195"/>
      <c r="BA51" s="195"/>
      <c r="BB51" s="386">
        <f t="shared" si="4"/>
        <v>0</v>
      </c>
      <c r="BC51" s="195">
        <f t="shared" si="5"/>
        <v>0</v>
      </c>
      <c r="BD51" s="195">
        <f t="shared" si="6"/>
        <v>-21791</v>
      </c>
      <c r="BE51" s="359">
        <f t="shared" si="7"/>
        <v>-2.7894265232974909</v>
      </c>
      <c r="BF51" s="195"/>
      <c r="BG51" s="195"/>
      <c r="BH51" s="195"/>
      <c r="BI51" s="195"/>
      <c r="BJ51" s="195"/>
      <c r="BK51" s="195"/>
      <c r="BL51" s="195" t="s">
        <v>1090</v>
      </c>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c r="FJ51" s="195"/>
      <c r="FK51" s="195"/>
      <c r="FL51" s="195"/>
      <c r="FM51" s="195"/>
      <c r="FN51" s="195"/>
      <c r="FO51" s="195"/>
      <c r="FP51" s="195"/>
      <c r="FQ51" s="195"/>
      <c r="FR51" s="195"/>
      <c r="FS51" s="195"/>
      <c r="FT51" s="195"/>
      <c r="FU51" s="195"/>
      <c r="FV51" s="195"/>
      <c r="FW51" s="195"/>
      <c r="FX51" s="195"/>
      <c r="FY51" s="195"/>
      <c r="FZ51" s="195"/>
      <c r="GA51" s="195"/>
      <c r="GB51" s="195"/>
      <c r="GC51" s="195"/>
      <c r="GD51" s="195"/>
      <c r="GE51" s="195"/>
      <c r="GF51" s="195"/>
      <c r="GG51" s="195"/>
      <c r="GH51" s="195"/>
      <c r="GI51" s="195"/>
      <c r="GJ51" s="195"/>
      <c r="GK51" s="195"/>
      <c r="GL51" s="195"/>
      <c r="GM51" s="195"/>
      <c r="GN51" s="195"/>
      <c r="GO51" s="195"/>
      <c r="GP51" s="195"/>
      <c r="GQ51" s="195"/>
      <c r="GR51" s="195"/>
      <c r="GS51" s="195"/>
      <c r="GT51" s="195"/>
      <c r="GU51" s="195"/>
      <c r="GV51" s="195"/>
      <c r="GW51" s="195"/>
      <c r="GX51" s="195"/>
      <c r="GY51" s="195"/>
      <c r="GZ51" s="195"/>
      <c r="HA51" s="195"/>
      <c r="HB51" s="195"/>
      <c r="HC51" s="195"/>
      <c r="HD51" s="195"/>
      <c r="HE51" s="195"/>
      <c r="HF51" s="195"/>
      <c r="HG51" s="195"/>
      <c r="HH51" s="195"/>
      <c r="HI51" s="195"/>
      <c r="HJ51" s="195"/>
      <c r="HK51" s="195"/>
      <c r="HL51" s="195"/>
      <c r="HM51" s="195"/>
      <c r="HN51" s="195"/>
      <c r="HO51" s="195"/>
      <c r="HP51" s="195"/>
      <c r="HQ51" s="195"/>
      <c r="HR51" s="195"/>
      <c r="HS51" s="195"/>
      <c r="HT51" s="195"/>
      <c r="HU51" s="195"/>
      <c r="HV51" s="195"/>
      <c r="HW51" s="195"/>
      <c r="HX51" s="195"/>
      <c r="HY51" s="195"/>
      <c r="HZ51" s="195"/>
      <c r="IA51" s="195"/>
      <c r="IB51" s="195"/>
      <c r="IC51" s="195"/>
      <c r="ID51" s="195"/>
      <c r="IE51" s="195"/>
      <c r="IF51" s="195"/>
      <c r="IG51" s="195"/>
      <c r="IH51" s="195"/>
      <c r="II51" s="195"/>
      <c r="IJ51" s="195"/>
      <c r="IK51" s="195"/>
      <c r="IL51" s="195"/>
      <c r="IM51" s="195"/>
      <c r="IN51" s="195"/>
      <c r="IO51" s="195"/>
      <c r="IP51" s="195"/>
      <c r="IQ51" s="195"/>
      <c r="IR51" s="195"/>
      <c r="IS51" s="195"/>
      <c r="IT51" s="195"/>
      <c r="IU51" s="195"/>
      <c r="IV51" s="195"/>
      <c r="IW51" s="195"/>
      <c r="IX51" s="195"/>
      <c r="IY51" s="195"/>
      <c r="IZ51" s="195"/>
      <c r="JA51" s="195"/>
      <c r="JB51" s="195"/>
      <c r="JC51" s="195"/>
      <c r="JD51" s="195"/>
      <c r="JE51" s="195"/>
      <c r="JF51" s="195"/>
      <c r="JG51" s="195"/>
      <c r="JH51" s="195"/>
      <c r="JI51" s="195"/>
      <c r="JJ51" s="195"/>
      <c r="JK51" s="195"/>
      <c r="JL51" s="195"/>
      <c r="JM51" s="195"/>
      <c r="JN51" s="195"/>
      <c r="JO51" s="195"/>
      <c r="JP51" s="195"/>
      <c r="JQ51" s="195"/>
      <c r="JR51" s="195"/>
      <c r="JS51" s="195"/>
      <c r="JT51" s="195"/>
      <c r="JU51" s="195"/>
      <c r="JV51" s="195"/>
      <c r="JW51" s="195"/>
      <c r="JX51" s="195"/>
      <c r="JY51" s="195"/>
      <c r="JZ51" s="195"/>
      <c r="KA51" s="195"/>
      <c r="KB51" s="195"/>
      <c r="KC51" s="195"/>
      <c r="KD51" s="195"/>
      <c r="KE51" s="195"/>
      <c r="KF51" s="195"/>
      <c r="KG51" s="195"/>
      <c r="KH51" s="195"/>
      <c r="KI51" s="195"/>
      <c r="KJ51" s="195"/>
      <c r="KK51" s="195"/>
      <c r="KL51" s="195"/>
      <c r="KM51" s="195"/>
      <c r="KN51" s="195"/>
      <c r="KO51" s="195"/>
      <c r="KP51" s="195"/>
      <c r="KQ51" s="195"/>
      <c r="KR51" s="195"/>
      <c r="KS51" s="195"/>
      <c r="KT51" s="195"/>
      <c r="KU51" s="195"/>
      <c r="KV51" s="195"/>
      <c r="KW51" s="195"/>
      <c r="KX51" s="195"/>
      <c r="KY51" s="195"/>
      <c r="KZ51" s="195"/>
      <c r="LA51" s="195"/>
      <c r="LB51" s="195"/>
      <c r="LC51" s="195"/>
      <c r="LD51" s="195"/>
      <c r="LE51" s="195"/>
      <c r="LF51" s="195"/>
      <c r="LG51" s="195"/>
      <c r="LH51" s="195"/>
      <c r="LI51" s="195"/>
      <c r="LJ51" s="195"/>
      <c r="LK51" s="195"/>
      <c r="LL51" s="195"/>
      <c r="LM51" s="195"/>
      <c r="LN51" s="195"/>
      <c r="LO51" s="195"/>
      <c r="LP51" s="195"/>
      <c r="LQ51" s="195"/>
      <c r="LR51" s="195"/>
      <c r="LS51" s="195"/>
      <c r="LT51" s="195"/>
      <c r="LU51" s="195"/>
      <c r="LV51" s="195"/>
      <c r="LW51" s="195"/>
      <c r="LX51" s="195"/>
      <c r="LY51" s="195"/>
      <c r="LZ51" s="195"/>
      <c r="MA51" s="195"/>
      <c r="MB51" s="195"/>
      <c r="MC51" s="195"/>
      <c r="MD51" s="195"/>
      <c r="ME51" s="195"/>
      <c r="MF51" s="195"/>
      <c r="MG51" s="195"/>
      <c r="MH51" s="195"/>
      <c r="MI51" s="195"/>
      <c r="MJ51" s="195"/>
      <c r="MK51" s="195"/>
      <c r="ML51" s="195"/>
      <c r="MM51" s="195"/>
      <c r="MN51" s="195"/>
      <c r="MO51" s="195"/>
      <c r="MP51" s="195"/>
      <c r="MQ51" s="195"/>
      <c r="MR51" s="195"/>
      <c r="MS51" s="195"/>
      <c r="MT51" s="195"/>
      <c r="MU51" s="195"/>
      <c r="MV51" s="195"/>
      <c r="MW51" s="195"/>
      <c r="MX51" s="195"/>
      <c r="MY51" s="195"/>
      <c r="MZ51" s="195"/>
      <c r="NA51" s="195"/>
      <c r="NB51" s="195"/>
      <c r="NC51" s="195"/>
      <c r="ND51" s="195"/>
      <c r="NE51" s="195"/>
      <c r="NF51" s="195"/>
      <c r="NG51" s="195"/>
      <c r="NH51" s="195"/>
      <c r="NI51" s="195"/>
      <c r="NJ51" s="195"/>
      <c r="NK51" s="195"/>
      <c r="NL51" s="195"/>
      <c r="NM51" s="195"/>
      <c r="NN51" s="195"/>
      <c r="NO51" s="195"/>
      <c r="NP51" s="195"/>
      <c r="NQ51" s="195"/>
      <c r="NR51" s="195"/>
      <c r="NS51" s="195"/>
      <c r="NT51" s="195"/>
      <c r="NU51" s="195"/>
      <c r="NV51" s="195"/>
      <c r="NW51" s="195"/>
      <c r="NX51" s="195"/>
      <c r="NY51" s="195"/>
      <c r="NZ51" s="195"/>
      <c r="OA51" s="195"/>
      <c r="OB51" s="195"/>
      <c r="OC51" s="195"/>
      <c r="OD51" s="195"/>
      <c r="OE51" s="195"/>
      <c r="OF51" s="195"/>
      <c r="OG51" s="195"/>
      <c r="OH51" s="195"/>
      <c r="OI51" s="195"/>
      <c r="OJ51" s="195"/>
      <c r="OK51" s="195"/>
      <c r="OL51" s="195"/>
      <c r="OM51" s="195"/>
      <c r="ON51" s="195"/>
      <c r="OO51" s="195"/>
      <c r="OP51" s="195"/>
      <c r="OQ51" s="195"/>
      <c r="OR51" s="195"/>
      <c r="OS51" s="195"/>
      <c r="OT51" s="195"/>
      <c r="OU51" s="195"/>
      <c r="OV51" s="195"/>
      <c r="OW51" s="195"/>
      <c r="OX51" s="195"/>
      <c r="OY51" s="195"/>
      <c r="OZ51" s="195"/>
      <c r="PA51" s="195"/>
      <c r="PB51" s="195"/>
      <c r="PC51" s="195"/>
      <c r="PD51" s="195"/>
      <c r="PE51" s="195"/>
      <c r="PF51" s="195"/>
      <c r="PG51" s="195"/>
      <c r="PH51" s="195"/>
      <c r="PI51" s="195"/>
      <c r="PJ51" s="195"/>
      <c r="PK51" s="195"/>
      <c r="PL51" s="195"/>
      <c r="PM51" s="195"/>
      <c r="PN51" s="195"/>
      <c r="PO51" s="195"/>
      <c r="PP51" s="227"/>
    </row>
    <row r="52" spans="1:432" s="342" customFormat="1" ht="25.5" x14ac:dyDescent="0.2">
      <c r="A52" s="312" t="s">
        <v>16</v>
      </c>
      <c r="B52" s="314" t="s">
        <v>1004</v>
      </c>
      <c r="C52" s="314" t="s">
        <v>1003</v>
      </c>
      <c r="D52" s="314" t="s">
        <v>1002</v>
      </c>
      <c r="E52" s="314" t="s">
        <v>715</v>
      </c>
      <c r="F52" s="314" t="s">
        <v>14</v>
      </c>
      <c r="G52" s="314">
        <v>201610</v>
      </c>
      <c r="H52" s="314" t="s">
        <v>91</v>
      </c>
      <c r="I52" s="314" t="s">
        <v>1005</v>
      </c>
      <c r="J52" s="314"/>
      <c r="K52" s="316" t="s">
        <v>1340</v>
      </c>
      <c r="L52" s="301" t="s">
        <v>1308</v>
      </c>
      <c r="M52" s="316">
        <v>22338</v>
      </c>
      <c r="N52" s="316">
        <v>0</v>
      </c>
      <c r="O52" s="316">
        <v>14989</v>
      </c>
      <c r="P52" s="316">
        <v>7349</v>
      </c>
      <c r="Q52" s="316" t="s">
        <v>13</v>
      </c>
      <c r="R52" s="195">
        <v>7812</v>
      </c>
      <c r="S52" s="195">
        <f t="shared" si="0"/>
        <v>14989</v>
      </c>
      <c r="T52" s="195">
        <f t="shared" si="1"/>
        <v>-7177</v>
      </c>
      <c r="U52" s="317">
        <v>0</v>
      </c>
      <c r="V52" s="317"/>
      <c r="W52" s="195">
        <f t="shared" si="3"/>
        <v>-7177</v>
      </c>
      <c r="X52" s="195" t="s">
        <v>1460</v>
      </c>
      <c r="Y52" s="317"/>
      <c r="Z52" s="317"/>
      <c r="AA52" s="301" t="s">
        <v>961</v>
      </c>
      <c r="AB52" s="317" t="s">
        <v>689</v>
      </c>
      <c r="AC52" s="398" t="s">
        <v>965</v>
      </c>
      <c r="AD52" s="318" t="s">
        <v>692</v>
      </c>
      <c r="AE52" s="317"/>
      <c r="AF52" s="317"/>
      <c r="AG52" s="317"/>
      <c r="AH52" s="317"/>
      <c r="AI52" s="317">
        <v>1</v>
      </c>
      <c r="AJ52" s="317" t="s">
        <v>1354</v>
      </c>
      <c r="AK52" s="317"/>
      <c r="AL52" s="301"/>
      <c r="AM52" s="317"/>
      <c r="AN52" s="317"/>
      <c r="AO52" s="317"/>
      <c r="AP52" s="317"/>
      <c r="AQ52" s="317"/>
      <c r="AR52" s="317"/>
      <c r="AS52" s="317"/>
      <c r="AT52" s="317"/>
      <c r="AU52" s="317"/>
      <c r="AV52" s="317"/>
      <c r="AW52" s="317"/>
      <c r="AX52" s="317"/>
      <c r="AY52" s="317"/>
      <c r="AZ52" s="317"/>
      <c r="BA52" s="317"/>
      <c r="BB52" s="386">
        <f t="shared" si="4"/>
        <v>0</v>
      </c>
      <c r="BC52" s="195">
        <f t="shared" si="5"/>
        <v>0</v>
      </c>
      <c r="BD52" s="195">
        <f t="shared" si="6"/>
        <v>-7177</v>
      </c>
      <c r="BE52" s="359">
        <f t="shared" si="7"/>
        <v>-0.91871479774705578</v>
      </c>
      <c r="BF52" s="317"/>
      <c r="BG52" s="317"/>
      <c r="BH52" s="317"/>
      <c r="BI52" s="317" t="s">
        <v>91</v>
      </c>
      <c r="BJ52" s="317" t="s">
        <v>1008</v>
      </c>
      <c r="BK52" s="317"/>
      <c r="BL52" s="195" t="s">
        <v>1090</v>
      </c>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7"/>
      <c r="EF52" s="317"/>
      <c r="EG52" s="317"/>
      <c r="EH52" s="317"/>
      <c r="EI52" s="317"/>
      <c r="EJ52" s="317"/>
      <c r="EK52" s="317"/>
      <c r="EL52" s="317"/>
      <c r="EM52" s="317"/>
      <c r="EN52" s="317"/>
      <c r="EO52" s="317"/>
      <c r="EP52" s="317"/>
      <c r="EQ52" s="317"/>
      <c r="ER52" s="317"/>
      <c r="ES52" s="317"/>
      <c r="ET52" s="317"/>
      <c r="EU52" s="317"/>
      <c r="EV52" s="317"/>
      <c r="EW52" s="317"/>
      <c r="EX52" s="317"/>
      <c r="EY52" s="317"/>
      <c r="EZ52" s="317"/>
      <c r="FA52" s="317"/>
      <c r="FB52" s="317"/>
      <c r="FC52" s="317"/>
      <c r="FD52" s="317"/>
      <c r="FE52" s="317"/>
      <c r="FF52" s="317"/>
      <c r="FG52" s="317"/>
      <c r="FH52" s="317"/>
      <c r="FI52" s="317"/>
      <c r="FJ52" s="317"/>
      <c r="FK52" s="317"/>
      <c r="FL52" s="317"/>
      <c r="FM52" s="317"/>
      <c r="FN52" s="317"/>
      <c r="FO52" s="317"/>
      <c r="FP52" s="317"/>
      <c r="FQ52" s="317"/>
      <c r="FR52" s="317"/>
      <c r="FS52" s="317"/>
      <c r="FT52" s="317"/>
      <c r="FU52" s="317"/>
      <c r="FV52" s="317"/>
      <c r="FW52" s="317"/>
      <c r="FX52" s="317"/>
      <c r="FY52" s="317"/>
      <c r="FZ52" s="317"/>
      <c r="GA52" s="317"/>
      <c r="GB52" s="317"/>
      <c r="GC52" s="317"/>
      <c r="GD52" s="317"/>
      <c r="GE52" s="317"/>
      <c r="GF52" s="317"/>
      <c r="GG52" s="317"/>
      <c r="GH52" s="317"/>
      <c r="GI52" s="317"/>
      <c r="GJ52" s="317"/>
      <c r="GK52" s="317"/>
      <c r="GL52" s="317"/>
      <c r="GM52" s="317"/>
      <c r="GN52" s="317"/>
      <c r="GO52" s="317"/>
      <c r="GP52" s="317"/>
      <c r="GQ52" s="317"/>
      <c r="GR52" s="317"/>
      <c r="GS52" s="317"/>
      <c r="GT52" s="317"/>
      <c r="GU52" s="317"/>
      <c r="GV52" s="317"/>
      <c r="GW52" s="317"/>
      <c r="GX52" s="317"/>
      <c r="GY52" s="317"/>
      <c r="GZ52" s="317"/>
      <c r="HA52" s="317"/>
      <c r="HB52" s="317"/>
      <c r="HC52" s="317"/>
      <c r="HD52" s="317"/>
      <c r="HE52" s="317"/>
      <c r="HF52" s="317"/>
      <c r="HG52" s="317"/>
      <c r="HH52" s="317"/>
      <c r="HI52" s="317"/>
      <c r="HJ52" s="317"/>
      <c r="HK52" s="317"/>
      <c r="HL52" s="317"/>
      <c r="HM52" s="317"/>
      <c r="HN52" s="317"/>
      <c r="HO52" s="317"/>
      <c r="HP52" s="317"/>
      <c r="HQ52" s="317"/>
      <c r="HR52" s="317"/>
      <c r="HS52" s="317"/>
      <c r="HT52" s="317"/>
      <c r="HU52" s="317"/>
      <c r="HV52" s="317"/>
      <c r="HW52" s="317"/>
      <c r="HX52" s="317"/>
      <c r="HY52" s="317"/>
      <c r="HZ52" s="317"/>
      <c r="IA52" s="317"/>
      <c r="IB52" s="317"/>
      <c r="IC52" s="317"/>
      <c r="ID52" s="317"/>
      <c r="IE52" s="317"/>
      <c r="IF52" s="317"/>
      <c r="IG52" s="317"/>
      <c r="IH52" s="317"/>
      <c r="II52" s="317"/>
      <c r="IJ52" s="317"/>
      <c r="IK52" s="317"/>
      <c r="IL52" s="317"/>
      <c r="IM52" s="317"/>
      <c r="IN52" s="317"/>
      <c r="IO52" s="317"/>
      <c r="IP52" s="317"/>
      <c r="IQ52" s="317"/>
      <c r="IR52" s="317"/>
      <c r="IS52" s="317"/>
      <c r="IT52" s="317"/>
      <c r="IU52" s="317"/>
      <c r="IV52" s="317"/>
      <c r="IW52" s="317"/>
      <c r="IX52" s="317"/>
      <c r="IY52" s="317"/>
      <c r="IZ52" s="317"/>
      <c r="JA52" s="317"/>
      <c r="JB52" s="317"/>
      <c r="JC52" s="317"/>
      <c r="JD52" s="317"/>
      <c r="JE52" s="317"/>
      <c r="JF52" s="317"/>
      <c r="JG52" s="317"/>
      <c r="JH52" s="317"/>
      <c r="JI52" s="317"/>
      <c r="JJ52" s="317"/>
      <c r="JK52" s="317"/>
      <c r="JL52" s="317"/>
      <c r="JM52" s="317"/>
      <c r="JN52" s="317"/>
      <c r="JO52" s="317"/>
      <c r="JP52" s="317"/>
      <c r="JQ52" s="317"/>
      <c r="JR52" s="317"/>
      <c r="JS52" s="317"/>
      <c r="JT52" s="317"/>
      <c r="JU52" s="317"/>
      <c r="JV52" s="317"/>
      <c r="JW52" s="317"/>
      <c r="JX52" s="317"/>
      <c r="JY52" s="317"/>
      <c r="JZ52" s="317"/>
      <c r="KA52" s="317"/>
      <c r="KB52" s="317"/>
      <c r="KC52" s="317"/>
      <c r="KD52" s="317"/>
      <c r="KE52" s="317"/>
      <c r="KF52" s="317"/>
      <c r="KG52" s="317"/>
      <c r="KH52" s="317"/>
      <c r="KI52" s="317"/>
      <c r="KJ52" s="317"/>
      <c r="KK52" s="317"/>
      <c r="KL52" s="317"/>
      <c r="KM52" s="317"/>
      <c r="KN52" s="317"/>
      <c r="KO52" s="317"/>
      <c r="KP52" s="317"/>
      <c r="KQ52" s="317"/>
      <c r="KR52" s="317"/>
      <c r="KS52" s="317"/>
      <c r="KT52" s="317"/>
      <c r="KU52" s="317"/>
      <c r="KV52" s="317"/>
      <c r="KW52" s="317"/>
      <c r="KX52" s="317"/>
      <c r="KY52" s="317"/>
      <c r="KZ52" s="317"/>
      <c r="LA52" s="317"/>
      <c r="LB52" s="317"/>
      <c r="LC52" s="317"/>
      <c r="LD52" s="317"/>
      <c r="LE52" s="317"/>
      <c r="LF52" s="317"/>
      <c r="LG52" s="317"/>
      <c r="LH52" s="317"/>
      <c r="LI52" s="317"/>
      <c r="LJ52" s="317"/>
      <c r="LK52" s="317"/>
      <c r="LL52" s="317"/>
      <c r="LM52" s="317"/>
      <c r="LN52" s="317"/>
      <c r="LO52" s="317"/>
      <c r="LP52" s="317"/>
      <c r="LQ52" s="317"/>
      <c r="LR52" s="317"/>
      <c r="LS52" s="317"/>
      <c r="LT52" s="317"/>
      <c r="LU52" s="317"/>
      <c r="LV52" s="317"/>
      <c r="LW52" s="317"/>
      <c r="LX52" s="317"/>
      <c r="LY52" s="317"/>
      <c r="LZ52" s="317"/>
      <c r="MA52" s="317"/>
      <c r="MB52" s="317"/>
      <c r="MC52" s="317"/>
      <c r="MD52" s="317"/>
      <c r="ME52" s="317"/>
      <c r="MF52" s="317"/>
      <c r="MG52" s="317"/>
      <c r="MH52" s="317"/>
      <c r="MI52" s="317"/>
      <c r="MJ52" s="317"/>
      <c r="MK52" s="317"/>
      <c r="ML52" s="317"/>
      <c r="MM52" s="317"/>
      <c r="MN52" s="317"/>
      <c r="MO52" s="317"/>
      <c r="MP52" s="317"/>
      <c r="MQ52" s="317"/>
      <c r="MR52" s="317"/>
      <c r="MS52" s="317"/>
      <c r="MT52" s="317"/>
      <c r="MU52" s="317"/>
      <c r="MV52" s="317"/>
      <c r="MW52" s="317"/>
      <c r="MX52" s="317"/>
      <c r="MY52" s="317"/>
      <c r="MZ52" s="317"/>
      <c r="NA52" s="317"/>
      <c r="NB52" s="317"/>
      <c r="NC52" s="317"/>
      <c r="ND52" s="317"/>
      <c r="NE52" s="317"/>
      <c r="NF52" s="317"/>
      <c r="NG52" s="317"/>
      <c r="NH52" s="317"/>
      <c r="NI52" s="317"/>
      <c r="NJ52" s="317"/>
      <c r="NK52" s="317"/>
      <c r="NL52" s="317"/>
      <c r="NM52" s="317"/>
      <c r="NN52" s="317"/>
      <c r="NO52" s="317"/>
      <c r="NP52" s="317"/>
      <c r="NQ52" s="317"/>
      <c r="NR52" s="317"/>
      <c r="NS52" s="317"/>
      <c r="NT52" s="317"/>
      <c r="NU52" s="317"/>
      <c r="NV52" s="317"/>
      <c r="NW52" s="317"/>
      <c r="NX52" s="317"/>
      <c r="NY52" s="317"/>
      <c r="NZ52" s="317"/>
      <c r="OA52" s="317"/>
      <c r="OB52" s="317"/>
      <c r="OC52" s="317"/>
      <c r="OD52" s="317"/>
      <c r="OE52" s="317"/>
      <c r="OF52" s="317"/>
      <c r="OG52" s="317"/>
      <c r="OH52" s="317"/>
      <c r="OI52" s="317"/>
      <c r="OJ52" s="317"/>
      <c r="OK52" s="317"/>
      <c r="OL52" s="317"/>
      <c r="OM52" s="317"/>
      <c r="ON52" s="317"/>
      <c r="OO52" s="317"/>
      <c r="OP52" s="317"/>
      <c r="OQ52" s="317"/>
      <c r="OR52" s="317"/>
      <c r="OS52" s="317"/>
      <c r="OT52" s="317"/>
      <c r="OU52" s="317"/>
      <c r="OV52" s="317"/>
      <c r="OW52" s="317"/>
      <c r="OX52" s="317"/>
      <c r="OY52" s="317"/>
      <c r="OZ52" s="317"/>
      <c r="PA52" s="317"/>
      <c r="PB52" s="317"/>
      <c r="PC52" s="317"/>
      <c r="PD52" s="317"/>
      <c r="PE52" s="317"/>
      <c r="PF52" s="317"/>
      <c r="PG52" s="317"/>
      <c r="PH52" s="317"/>
      <c r="PI52" s="317"/>
      <c r="PJ52" s="317"/>
      <c r="PK52" s="317"/>
      <c r="PL52" s="317"/>
      <c r="PM52" s="317"/>
      <c r="PN52" s="317"/>
      <c r="PO52" s="317"/>
      <c r="PP52" s="317"/>
    </row>
    <row r="53" spans="1:432" s="342" customFormat="1" ht="25.5" x14ac:dyDescent="0.2">
      <c r="A53" s="245" t="s">
        <v>16</v>
      </c>
      <c r="B53" s="246" t="s">
        <v>551</v>
      </c>
      <c r="C53" s="246" t="s">
        <v>553</v>
      </c>
      <c r="D53" s="246" t="s">
        <v>552</v>
      </c>
      <c r="E53" s="246"/>
      <c r="F53" s="246" t="s">
        <v>14</v>
      </c>
      <c r="G53" s="246">
        <v>201610</v>
      </c>
      <c r="H53" s="246" t="s">
        <v>91</v>
      </c>
      <c r="I53" s="248" t="s">
        <v>1020</v>
      </c>
      <c r="J53" s="246" t="s">
        <v>554</v>
      </c>
      <c r="K53" s="247" t="s">
        <v>1317</v>
      </c>
      <c r="L53" s="248" t="s">
        <v>1317</v>
      </c>
      <c r="M53" s="247"/>
      <c r="N53" s="247"/>
      <c r="O53" s="247"/>
      <c r="P53" s="247"/>
      <c r="Q53" s="247"/>
      <c r="R53" s="195">
        <v>7812</v>
      </c>
      <c r="S53" s="195">
        <f t="shared" si="0"/>
        <v>0</v>
      </c>
      <c r="T53" s="195">
        <f t="shared" si="1"/>
        <v>7812</v>
      </c>
      <c r="U53" s="248">
        <v>0</v>
      </c>
      <c r="V53" s="248"/>
      <c r="W53" s="195">
        <f t="shared" si="3"/>
        <v>7812</v>
      </c>
      <c r="X53" s="195" t="s">
        <v>1460</v>
      </c>
      <c r="Y53" s="248"/>
      <c r="Z53" s="248"/>
      <c r="AA53" s="248" t="s">
        <v>961</v>
      </c>
      <c r="AB53" s="248" t="s">
        <v>689</v>
      </c>
      <c r="AC53" s="398" t="s">
        <v>1455</v>
      </c>
      <c r="AD53" s="310"/>
      <c r="AE53" s="248"/>
      <c r="AF53" s="248"/>
      <c r="AG53" s="248"/>
      <c r="AH53" s="248"/>
      <c r="AI53" s="248">
        <v>1</v>
      </c>
      <c r="AJ53" s="245" t="s">
        <v>1356</v>
      </c>
      <c r="AK53" s="248"/>
      <c r="AL53" s="248" t="s">
        <v>802</v>
      </c>
      <c r="AM53" s="248"/>
      <c r="AN53" s="248"/>
      <c r="AO53" s="248"/>
      <c r="AP53" s="248"/>
      <c r="AQ53" s="248"/>
      <c r="AR53" s="248"/>
      <c r="AS53" s="248"/>
      <c r="AT53" s="248"/>
      <c r="AU53" s="248"/>
      <c r="AV53" s="248"/>
      <c r="AW53" s="248"/>
      <c r="AX53" s="248"/>
      <c r="AY53" s="248"/>
      <c r="AZ53" s="248"/>
      <c r="BA53" s="248"/>
      <c r="BB53" s="386">
        <f t="shared" si="4"/>
        <v>0</v>
      </c>
      <c r="BC53" s="195">
        <f t="shared" si="5"/>
        <v>0</v>
      </c>
      <c r="BD53" s="195">
        <f t="shared" si="6"/>
        <v>7812</v>
      </c>
      <c r="BE53" s="359">
        <f t="shared" si="7"/>
        <v>1</v>
      </c>
      <c r="BF53" s="248"/>
      <c r="BG53" s="248"/>
      <c r="BH53" s="248"/>
      <c r="BI53" s="248"/>
      <c r="BJ53" s="248"/>
      <c r="BK53" s="248"/>
      <c r="BL53" s="195" t="s">
        <v>1090</v>
      </c>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248"/>
      <c r="FB53" s="248"/>
      <c r="FC53" s="248"/>
      <c r="FD53" s="248"/>
      <c r="FE53" s="248"/>
      <c r="FF53" s="248"/>
      <c r="FG53" s="248"/>
      <c r="FH53" s="248"/>
      <c r="FI53" s="248"/>
      <c r="FJ53" s="248"/>
      <c r="FK53" s="248"/>
      <c r="FL53" s="248"/>
      <c r="FM53" s="248"/>
      <c r="FN53" s="248"/>
      <c r="FO53" s="248"/>
      <c r="FP53" s="248"/>
      <c r="FQ53" s="248"/>
      <c r="FR53" s="248"/>
      <c r="FS53" s="248"/>
      <c r="FT53" s="248"/>
      <c r="FU53" s="248"/>
      <c r="FV53" s="248"/>
      <c r="FW53" s="248"/>
      <c r="FX53" s="248"/>
      <c r="FY53" s="248"/>
      <c r="FZ53" s="248"/>
      <c r="GA53" s="248"/>
      <c r="GB53" s="248"/>
      <c r="GC53" s="248"/>
      <c r="GD53" s="248"/>
      <c r="GE53" s="248"/>
      <c r="GF53" s="248"/>
      <c r="GG53" s="248"/>
      <c r="GH53" s="248"/>
      <c r="GI53" s="248"/>
      <c r="GJ53" s="248"/>
      <c r="GK53" s="248"/>
      <c r="GL53" s="248"/>
      <c r="GM53" s="248"/>
      <c r="GN53" s="248"/>
      <c r="GO53" s="248"/>
      <c r="GP53" s="248"/>
      <c r="GQ53" s="248"/>
      <c r="GR53" s="248"/>
      <c r="GS53" s="248"/>
      <c r="GT53" s="248"/>
      <c r="GU53" s="248"/>
      <c r="GV53" s="248"/>
      <c r="GW53" s="248"/>
      <c r="GX53" s="248"/>
      <c r="GY53" s="248"/>
      <c r="GZ53" s="248"/>
      <c r="HA53" s="248"/>
      <c r="HB53" s="248"/>
      <c r="HC53" s="248"/>
      <c r="HD53" s="248"/>
      <c r="HE53" s="248"/>
      <c r="HF53" s="248"/>
      <c r="HG53" s="248"/>
      <c r="HH53" s="248"/>
      <c r="HI53" s="248"/>
      <c r="HJ53" s="248"/>
      <c r="HK53" s="248"/>
      <c r="HL53" s="248"/>
      <c r="HM53" s="248"/>
      <c r="HN53" s="248"/>
      <c r="HO53" s="248"/>
      <c r="HP53" s="248"/>
      <c r="HQ53" s="248"/>
      <c r="HR53" s="248"/>
      <c r="HS53" s="248"/>
      <c r="HT53" s="248"/>
      <c r="HU53" s="248"/>
      <c r="HV53" s="248"/>
      <c r="HW53" s="248"/>
      <c r="HX53" s="248"/>
      <c r="HY53" s="248"/>
      <c r="HZ53" s="248"/>
      <c r="IA53" s="248"/>
      <c r="IB53" s="248"/>
      <c r="IC53" s="248"/>
      <c r="ID53" s="248"/>
      <c r="IE53" s="248"/>
      <c r="IF53" s="248"/>
      <c r="IG53" s="248"/>
      <c r="IH53" s="248"/>
      <c r="II53" s="248"/>
      <c r="IJ53" s="248"/>
      <c r="IK53" s="248"/>
      <c r="IL53" s="248"/>
      <c r="IM53" s="248"/>
      <c r="IN53" s="248"/>
      <c r="IO53" s="248"/>
      <c r="IP53" s="248"/>
      <c r="IQ53" s="248"/>
      <c r="IR53" s="248"/>
      <c r="IS53" s="248"/>
      <c r="IT53" s="248"/>
      <c r="IU53" s="248"/>
      <c r="IV53" s="248"/>
      <c r="IW53" s="248"/>
      <c r="IX53" s="248"/>
      <c r="IY53" s="248"/>
      <c r="IZ53" s="248"/>
      <c r="JA53" s="248"/>
      <c r="JB53" s="248"/>
      <c r="JC53" s="248"/>
      <c r="JD53" s="248"/>
      <c r="JE53" s="248"/>
      <c r="JF53" s="248"/>
      <c r="JG53" s="248"/>
      <c r="JH53" s="248"/>
      <c r="JI53" s="248"/>
      <c r="JJ53" s="248"/>
      <c r="JK53" s="248"/>
      <c r="JL53" s="248"/>
      <c r="JM53" s="248"/>
      <c r="JN53" s="248"/>
      <c r="JO53" s="248"/>
      <c r="JP53" s="248"/>
      <c r="JQ53" s="248"/>
      <c r="JR53" s="248"/>
      <c r="JS53" s="248"/>
      <c r="JT53" s="248"/>
      <c r="JU53" s="248"/>
      <c r="JV53" s="248"/>
      <c r="JW53" s="248"/>
      <c r="JX53" s="248"/>
      <c r="JY53" s="248"/>
      <c r="JZ53" s="248"/>
      <c r="KA53" s="248"/>
      <c r="KB53" s="248"/>
      <c r="KC53" s="248"/>
      <c r="KD53" s="248"/>
      <c r="KE53" s="248"/>
      <c r="KF53" s="248"/>
      <c r="KG53" s="248"/>
      <c r="KH53" s="248"/>
      <c r="KI53" s="248"/>
      <c r="KJ53" s="248"/>
      <c r="KK53" s="248"/>
      <c r="KL53" s="248"/>
      <c r="KM53" s="248"/>
      <c r="KN53" s="248"/>
      <c r="KO53" s="248"/>
      <c r="KP53" s="248"/>
      <c r="KQ53" s="248"/>
      <c r="KR53" s="248"/>
      <c r="KS53" s="248"/>
      <c r="KT53" s="248"/>
      <c r="KU53" s="248"/>
      <c r="KV53" s="248"/>
      <c r="KW53" s="248"/>
      <c r="KX53" s="248"/>
      <c r="KY53" s="248"/>
      <c r="KZ53" s="248"/>
      <c r="LA53" s="248"/>
      <c r="LB53" s="248"/>
      <c r="LC53" s="248"/>
      <c r="LD53" s="248"/>
      <c r="LE53" s="248"/>
      <c r="LF53" s="248"/>
      <c r="LG53" s="248"/>
      <c r="LH53" s="248"/>
      <c r="LI53" s="248"/>
      <c r="LJ53" s="248"/>
      <c r="LK53" s="248"/>
      <c r="LL53" s="248"/>
      <c r="LM53" s="248"/>
      <c r="LN53" s="248"/>
      <c r="LO53" s="248"/>
      <c r="LP53" s="248"/>
      <c r="LQ53" s="248"/>
      <c r="LR53" s="248"/>
      <c r="LS53" s="248"/>
      <c r="LT53" s="248"/>
      <c r="LU53" s="248"/>
      <c r="LV53" s="248"/>
      <c r="LW53" s="248"/>
      <c r="LX53" s="248"/>
      <c r="LY53" s="248"/>
      <c r="LZ53" s="248"/>
      <c r="MA53" s="248"/>
      <c r="MB53" s="248"/>
      <c r="MC53" s="248"/>
      <c r="MD53" s="248"/>
      <c r="ME53" s="248"/>
      <c r="MF53" s="248"/>
      <c r="MG53" s="248"/>
      <c r="MH53" s="248"/>
      <c r="MI53" s="248"/>
      <c r="MJ53" s="248"/>
      <c r="MK53" s="248"/>
      <c r="ML53" s="248"/>
      <c r="MM53" s="248"/>
      <c r="MN53" s="248"/>
      <c r="MO53" s="248"/>
      <c r="MP53" s="248"/>
      <c r="MQ53" s="248"/>
      <c r="MR53" s="248"/>
      <c r="MS53" s="248"/>
      <c r="MT53" s="248"/>
      <c r="MU53" s="248"/>
      <c r="MV53" s="248"/>
      <c r="MW53" s="248"/>
      <c r="MX53" s="248"/>
      <c r="MY53" s="248"/>
      <c r="MZ53" s="248"/>
      <c r="NA53" s="248"/>
      <c r="NB53" s="248"/>
      <c r="NC53" s="248"/>
      <c r="ND53" s="248"/>
      <c r="NE53" s="248"/>
      <c r="NF53" s="248"/>
      <c r="NG53" s="248"/>
      <c r="NH53" s="248"/>
      <c r="NI53" s="248"/>
      <c r="NJ53" s="248"/>
      <c r="NK53" s="248"/>
      <c r="NL53" s="248"/>
      <c r="NM53" s="248"/>
      <c r="NN53" s="248"/>
      <c r="NO53" s="248"/>
      <c r="NP53" s="248"/>
      <c r="NQ53" s="248"/>
      <c r="NR53" s="248"/>
      <c r="NS53" s="248"/>
      <c r="NT53" s="248"/>
      <c r="NU53" s="248"/>
      <c r="NV53" s="248"/>
      <c r="NW53" s="248"/>
      <c r="NX53" s="248"/>
      <c r="NY53" s="248"/>
      <c r="NZ53" s="248"/>
      <c r="OA53" s="248"/>
      <c r="OB53" s="248"/>
      <c r="OC53" s="248"/>
      <c r="OD53" s="248"/>
      <c r="OE53" s="248"/>
      <c r="OF53" s="248"/>
      <c r="OG53" s="248"/>
      <c r="OH53" s="248"/>
      <c r="OI53" s="248"/>
      <c r="OJ53" s="248"/>
      <c r="OK53" s="248"/>
      <c r="OL53" s="248"/>
      <c r="OM53" s="248"/>
      <c r="ON53" s="248"/>
      <c r="OO53" s="248"/>
      <c r="OP53" s="248"/>
      <c r="OQ53" s="248"/>
      <c r="OR53" s="248"/>
      <c r="OS53" s="248"/>
      <c r="OT53" s="248"/>
      <c r="OU53" s="248"/>
      <c r="OV53" s="248"/>
      <c r="OW53" s="248"/>
      <c r="OX53" s="248"/>
      <c r="OY53" s="248"/>
      <c r="OZ53" s="248"/>
      <c r="PA53" s="248"/>
      <c r="PB53" s="248"/>
      <c r="PC53" s="248"/>
      <c r="PD53" s="248"/>
      <c r="PE53" s="248"/>
      <c r="PF53" s="248"/>
      <c r="PG53" s="248"/>
      <c r="PH53" s="248"/>
      <c r="PI53" s="248"/>
      <c r="PJ53" s="248"/>
      <c r="PK53" s="248"/>
      <c r="PL53" s="248"/>
      <c r="PM53" s="248"/>
      <c r="PN53" s="248"/>
      <c r="PO53" s="248"/>
      <c r="PP53" s="248"/>
    </row>
    <row r="54" spans="1:432" s="342" customFormat="1" x14ac:dyDescent="0.2">
      <c r="A54" s="194" t="s">
        <v>16</v>
      </c>
      <c r="B54" s="48" t="s">
        <v>572</v>
      </c>
      <c r="C54" s="48" t="s">
        <v>574</v>
      </c>
      <c r="D54" s="48" t="s">
        <v>573</v>
      </c>
      <c r="E54" s="48"/>
      <c r="F54" s="48" t="s">
        <v>14</v>
      </c>
      <c r="G54" s="48">
        <v>201610</v>
      </c>
      <c r="H54" s="48" t="s">
        <v>91</v>
      </c>
      <c r="I54" s="48" t="s">
        <v>1031</v>
      </c>
      <c r="J54" s="48" t="s">
        <v>575</v>
      </c>
      <c r="K54" s="14" t="s">
        <v>1313</v>
      </c>
      <c r="L54" s="14" t="s">
        <v>817</v>
      </c>
      <c r="M54" s="14">
        <v>22338</v>
      </c>
      <c r="N54" s="14">
        <v>20500</v>
      </c>
      <c r="O54" s="14">
        <v>67</v>
      </c>
      <c r="P54" s="14">
        <v>1838</v>
      </c>
      <c r="Q54" s="14" t="s">
        <v>13</v>
      </c>
      <c r="R54" s="195">
        <v>7812</v>
      </c>
      <c r="S54" s="195">
        <f t="shared" si="0"/>
        <v>67</v>
      </c>
      <c r="T54" s="195">
        <f t="shared" si="1"/>
        <v>7745</v>
      </c>
      <c r="U54" s="195">
        <v>0</v>
      </c>
      <c r="V54" s="195"/>
      <c r="W54" s="195">
        <f t="shared" si="3"/>
        <v>7745</v>
      </c>
      <c r="X54" s="195" t="s">
        <v>1460</v>
      </c>
      <c r="Y54" s="227"/>
      <c r="Z54" s="227"/>
      <c r="AA54" s="134" t="s">
        <v>961</v>
      </c>
      <c r="AB54" s="195" t="s">
        <v>689</v>
      </c>
      <c r="AC54" s="398" t="s">
        <v>965</v>
      </c>
      <c r="AD54" s="309" t="s">
        <v>692</v>
      </c>
      <c r="AE54" s="195"/>
      <c r="AF54" s="195"/>
      <c r="AG54" s="195"/>
      <c r="AH54" s="195"/>
      <c r="AI54" s="195">
        <v>1.5</v>
      </c>
      <c r="AJ54" s="195" t="s">
        <v>1355</v>
      </c>
      <c r="AK54" s="195"/>
      <c r="AL54" s="241"/>
      <c r="AM54" s="195">
        <v>995</v>
      </c>
      <c r="AN54" s="195"/>
      <c r="AO54" s="195"/>
      <c r="AP54" s="195"/>
      <c r="AQ54" s="195"/>
      <c r="AR54" s="195"/>
      <c r="AS54" s="195"/>
      <c r="AT54" s="195"/>
      <c r="AU54" s="195"/>
      <c r="AV54" s="195"/>
      <c r="AW54" s="195"/>
      <c r="AX54" s="195">
        <v>510</v>
      </c>
      <c r="AY54" s="195"/>
      <c r="AZ54" s="195"/>
      <c r="BA54" s="195"/>
      <c r="BB54" s="386">
        <f t="shared" si="4"/>
        <v>1505</v>
      </c>
      <c r="BC54" s="195">
        <f t="shared" si="5"/>
        <v>1505</v>
      </c>
      <c r="BD54" s="195">
        <f t="shared" si="6"/>
        <v>6240</v>
      </c>
      <c r="BE54" s="359">
        <f t="shared" si="7"/>
        <v>0.79877112135176653</v>
      </c>
      <c r="BF54" s="195"/>
      <c r="BG54" s="195"/>
      <c r="BH54" s="195"/>
      <c r="BI54" s="195" t="s">
        <v>1183</v>
      </c>
      <c r="BJ54" s="195" t="s">
        <v>1008</v>
      </c>
      <c r="BK54" s="195"/>
      <c r="BL54" s="195" t="s">
        <v>1090</v>
      </c>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227"/>
    </row>
    <row r="55" spans="1:432" s="342" customFormat="1" x14ac:dyDescent="0.2">
      <c r="A55" s="345" t="s">
        <v>16</v>
      </c>
      <c r="B55" s="346" t="s">
        <v>1045</v>
      </c>
      <c r="C55" s="346" t="s">
        <v>1343</v>
      </c>
      <c r="D55" s="346" t="s">
        <v>1043</v>
      </c>
      <c r="E55" s="346" t="s">
        <v>101</v>
      </c>
      <c r="F55" s="347" t="s">
        <v>91</v>
      </c>
      <c r="G55" s="346">
        <v>201610</v>
      </c>
      <c r="H55" s="346" t="s">
        <v>91</v>
      </c>
      <c r="I55" s="346" t="s">
        <v>1046</v>
      </c>
      <c r="J55" s="346" t="s">
        <v>1047</v>
      </c>
      <c r="K55" s="343" t="s">
        <v>1317</v>
      </c>
      <c r="L55" s="342" t="s">
        <v>1317</v>
      </c>
      <c r="M55" s="343"/>
      <c r="N55" s="343"/>
      <c r="O55" s="343"/>
      <c r="P55" s="343"/>
      <c r="Q55" s="343"/>
      <c r="R55" s="342">
        <v>17703</v>
      </c>
      <c r="S55" s="342">
        <f t="shared" si="0"/>
        <v>0</v>
      </c>
      <c r="T55" s="342">
        <f t="shared" si="1"/>
        <v>17703</v>
      </c>
      <c r="U55" s="342">
        <v>0</v>
      </c>
      <c r="W55" s="342">
        <f t="shared" si="3"/>
        <v>17703</v>
      </c>
      <c r="X55" s="342" t="s">
        <v>1460</v>
      </c>
      <c r="AA55" s="348" t="s">
        <v>961</v>
      </c>
      <c r="AB55" s="342" t="s">
        <v>689</v>
      </c>
      <c r="AC55" s="398" t="s">
        <v>1455</v>
      </c>
      <c r="AD55" s="344"/>
      <c r="AI55" s="342">
        <v>1.5</v>
      </c>
      <c r="AL55" s="348"/>
      <c r="BB55" s="386">
        <f t="shared" si="4"/>
        <v>0</v>
      </c>
      <c r="BC55" s="195">
        <f t="shared" si="5"/>
        <v>0</v>
      </c>
      <c r="BD55" s="195">
        <f t="shared" si="6"/>
        <v>17703</v>
      </c>
      <c r="BE55" s="359">
        <f t="shared" si="7"/>
        <v>1</v>
      </c>
      <c r="BL55" s="195" t="s">
        <v>1090</v>
      </c>
    </row>
    <row r="56" spans="1:432" s="342" customFormat="1" x14ac:dyDescent="0.2">
      <c r="A56" s="245" t="s">
        <v>16</v>
      </c>
      <c r="B56" s="246" t="s">
        <v>1054</v>
      </c>
      <c r="C56" s="246" t="s">
        <v>1053</v>
      </c>
      <c r="D56" s="246" t="s">
        <v>581</v>
      </c>
      <c r="E56" s="246"/>
      <c r="F56" s="249" t="s">
        <v>1057</v>
      </c>
      <c r="G56" s="246">
        <v>201610</v>
      </c>
      <c r="H56" s="246" t="s">
        <v>91</v>
      </c>
      <c r="I56" s="250" t="s">
        <v>1055</v>
      </c>
      <c r="J56" s="246" t="s">
        <v>1056</v>
      </c>
      <c r="K56" s="248" t="s">
        <v>1317</v>
      </c>
      <c r="L56" s="248" t="s">
        <v>1317</v>
      </c>
      <c r="M56" s="248"/>
      <c r="N56" s="248"/>
      <c r="O56" s="248"/>
      <c r="P56" s="248"/>
      <c r="Q56" s="248"/>
      <c r="R56" s="195">
        <v>7812</v>
      </c>
      <c r="S56" s="195">
        <f t="shared" si="0"/>
        <v>0</v>
      </c>
      <c r="T56" s="195">
        <f t="shared" si="1"/>
        <v>7812</v>
      </c>
      <c r="U56" s="248">
        <v>0</v>
      </c>
      <c r="V56" s="248"/>
      <c r="W56" s="195">
        <f t="shared" si="3"/>
        <v>7812</v>
      </c>
      <c r="X56" s="195" t="s">
        <v>1460</v>
      </c>
      <c r="Y56" s="248"/>
      <c r="Z56" s="248"/>
      <c r="AA56" s="248" t="s">
        <v>961</v>
      </c>
      <c r="AB56" s="248" t="s">
        <v>689</v>
      </c>
      <c r="AC56" s="398" t="s">
        <v>1455</v>
      </c>
      <c r="AD56" s="310"/>
      <c r="AE56" s="248"/>
      <c r="AF56" s="248"/>
      <c r="AG56" s="248"/>
      <c r="AH56" s="248"/>
      <c r="AI56" s="248">
        <v>1.5</v>
      </c>
      <c r="AJ56" s="248"/>
      <c r="AK56" s="248"/>
      <c r="AL56" s="248" t="s">
        <v>802</v>
      </c>
      <c r="AM56" s="248"/>
      <c r="AN56" s="248"/>
      <c r="AO56" s="248"/>
      <c r="AP56" s="248"/>
      <c r="AQ56" s="248"/>
      <c r="AR56" s="248"/>
      <c r="AS56" s="248"/>
      <c r="AT56" s="248"/>
      <c r="AU56" s="248"/>
      <c r="AV56" s="248"/>
      <c r="AW56" s="248"/>
      <c r="AX56" s="248"/>
      <c r="AY56" s="248"/>
      <c r="AZ56" s="248"/>
      <c r="BA56" s="248"/>
      <c r="BB56" s="386">
        <f t="shared" si="4"/>
        <v>0</v>
      </c>
      <c r="BC56" s="195">
        <f t="shared" si="5"/>
        <v>0</v>
      </c>
      <c r="BD56" s="195">
        <f t="shared" si="6"/>
        <v>7812</v>
      </c>
      <c r="BE56" s="359">
        <f t="shared" si="7"/>
        <v>1</v>
      </c>
      <c r="BF56" s="248"/>
      <c r="BG56" s="248"/>
      <c r="BH56" s="248"/>
      <c r="BI56" s="248"/>
      <c r="BJ56" s="248"/>
      <c r="BK56" s="248"/>
      <c r="BL56" s="195" t="s">
        <v>1090</v>
      </c>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c r="EQ56" s="248"/>
      <c r="ER56" s="248"/>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48"/>
      <c r="FO56" s="248"/>
      <c r="FP56" s="248"/>
      <c r="FQ56" s="248"/>
      <c r="FR56" s="248"/>
      <c r="FS56" s="248"/>
      <c r="FT56" s="248"/>
      <c r="FU56" s="248"/>
      <c r="FV56" s="248"/>
      <c r="FW56" s="248"/>
      <c r="FX56" s="248"/>
      <c r="FY56" s="248"/>
      <c r="FZ56" s="248"/>
      <c r="GA56" s="248"/>
      <c r="GB56" s="248"/>
      <c r="GC56" s="248"/>
      <c r="GD56" s="248"/>
      <c r="GE56" s="248"/>
      <c r="GF56" s="248"/>
      <c r="GG56" s="248"/>
      <c r="GH56" s="248"/>
      <c r="GI56" s="248"/>
      <c r="GJ56" s="248"/>
      <c r="GK56" s="248"/>
      <c r="GL56" s="248"/>
      <c r="GM56" s="248"/>
      <c r="GN56" s="248"/>
      <c r="GO56" s="248"/>
      <c r="GP56" s="248"/>
      <c r="GQ56" s="248"/>
      <c r="GR56" s="248"/>
      <c r="GS56" s="248"/>
      <c r="GT56" s="248"/>
      <c r="GU56" s="248"/>
      <c r="GV56" s="248"/>
      <c r="GW56" s="248"/>
      <c r="GX56" s="248"/>
      <c r="GY56" s="248"/>
      <c r="GZ56" s="248"/>
      <c r="HA56" s="248"/>
      <c r="HB56" s="248"/>
      <c r="HC56" s="248"/>
      <c r="HD56" s="248"/>
      <c r="HE56" s="248"/>
      <c r="HF56" s="248"/>
      <c r="HG56" s="248"/>
      <c r="HH56" s="248"/>
      <c r="HI56" s="248"/>
      <c r="HJ56" s="248"/>
      <c r="HK56" s="248"/>
      <c r="HL56" s="248"/>
      <c r="HM56" s="248"/>
      <c r="HN56" s="248"/>
      <c r="HO56" s="248"/>
      <c r="HP56" s="248"/>
      <c r="HQ56" s="248"/>
      <c r="HR56" s="248"/>
      <c r="HS56" s="248"/>
      <c r="HT56" s="248"/>
      <c r="HU56" s="248"/>
      <c r="HV56" s="248"/>
      <c r="HW56" s="248"/>
      <c r="HX56" s="248"/>
      <c r="HY56" s="248"/>
      <c r="HZ56" s="248"/>
      <c r="IA56" s="248"/>
      <c r="IB56" s="248"/>
      <c r="IC56" s="248"/>
      <c r="ID56" s="248"/>
      <c r="IE56" s="248"/>
      <c r="IF56" s="248"/>
      <c r="IG56" s="248"/>
      <c r="IH56" s="248"/>
      <c r="II56" s="248"/>
      <c r="IJ56" s="248"/>
      <c r="IK56" s="248"/>
      <c r="IL56" s="248"/>
      <c r="IM56" s="248"/>
      <c r="IN56" s="248"/>
      <c r="IO56" s="248"/>
      <c r="IP56" s="248"/>
      <c r="IQ56" s="248"/>
      <c r="IR56" s="248"/>
      <c r="IS56" s="248"/>
      <c r="IT56" s="248"/>
      <c r="IU56" s="248"/>
      <c r="IV56" s="248"/>
      <c r="IW56" s="248"/>
      <c r="IX56" s="248"/>
      <c r="IY56" s="248"/>
      <c r="IZ56" s="248"/>
      <c r="JA56" s="248"/>
      <c r="JB56" s="248"/>
      <c r="JC56" s="248"/>
      <c r="JD56" s="248"/>
      <c r="JE56" s="248"/>
      <c r="JF56" s="248"/>
      <c r="JG56" s="248"/>
      <c r="JH56" s="248"/>
      <c r="JI56" s="248"/>
      <c r="JJ56" s="248"/>
      <c r="JK56" s="248"/>
      <c r="JL56" s="248"/>
      <c r="JM56" s="248"/>
      <c r="JN56" s="248"/>
      <c r="JO56" s="248"/>
      <c r="JP56" s="248"/>
      <c r="JQ56" s="248"/>
      <c r="JR56" s="248"/>
      <c r="JS56" s="248"/>
      <c r="JT56" s="248"/>
      <c r="JU56" s="248"/>
      <c r="JV56" s="248"/>
      <c r="JW56" s="248"/>
      <c r="JX56" s="248"/>
      <c r="JY56" s="248"/>
      <c r="JZ56" s="248"/>
      <c r="KA56" s="248"/>
      <c r="KB56" s="248"/>
      <c r="KC56" s="248"/>
      <c r="KD56" s="248"/>
      <c r="KE56" s="248"/>
      <c r="KF56" s="248"/>
      <c r="KG56" s="248"/>
      <c r="KH56" s="248"/>
      <c r="KI56" s="248"/>
      <c r="KJ56" s="248"/>
      <c r="KK56" s="248"/>
      <c r="KL56" s="248"/>
      <c r="KM56" s="248"/>
      <c r="KN56" s="248"/>
      <c r="KO56" s="248"/>
      <c r="KP56" s="248"/>
      <c r="KQ56" s="248"/>
      <c r="KR56" s="248"/>
      <c r="KS56" s="248"/>
      <c r="KT56" s="248"/>
      <c r="KU56" s="248"/>
      <c r="KV56" s="248"/>
      <c r="KW56" s="248"/>
      <c r="KX56" s="248"/>
      <c r="KY56" s="248"/>
      <c r="KZ56" s="248"/>
      <c r="LA56" s="248"/>
      <c r="LB56" s="248"/>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c r="LY56" s="248"/>
      <c r="LZ56" s="248"/>
      <c r="MA56" s="248"/>
      <c r="MB56" s="248"/>
      <c r="MC56" s="248"/>
      <c r="MD56" s="248"/>
      <c r="ME56" s="248"/>
      <c r="MF56" s="248"/>
      <c r="MG56" s="248"/>
      <c r="MH56" s="248"/>
      <c r="MI56" s="248"/>
      <c r="MJ56" s="248"/>
      <c r="MK56" s="248"/>
      <c r="ML56" s="248"/>
      <c r="MM56" s="248"/>
      <c r="MN56" s="248"/>
      <c r="MO56" s="248"/>
      <c r="MP56" s="248"/>
      <c r="MQ56" s="248"/>
      <c r="MR56" s="248"/>
      <c r="MS56" s="248"/>
      <c r="MT56" s="248"/>
      <c r="MU56" s="248"/>
      <c r="MV56" s="248"/>
      <c r="MW56" s="248"/>
      <c r="MX56" s="248"/>
      <c r="MY56" s="248"/>
      <c r="MZ56" s="248"/>
      <c r="NA56" s="248"/>
      <c r="NB56" s="248"/>
      <c r="NC56" s="248"/>
      <c r="ND56" s="248"/>
      <c r="NE56" s="248"/>
      <c r="NF56" s="248"/>
      <c r="NG56" s="248"/>
      <c r="NH56" s="248"/>
      <c r="NI56" s="248"/>
      <c r="NJ56" s="248"/>
      <c r="NK56" s="248"/>
      <c r="NL56" s="248"/>
      <c r="NM56" s="248"/>
      <c r="NN56" s="248"/>
      <c r="NO56" s="248"/>
      <c r="NP56" s="248"/>
      <c r="NQ56" s="248"/>
      <c r="NR56" s="248"/>
      <c r="NS56" s="248"/>
      <c r="NT56" s="248"/>
      <c r="NU56" s="248"/>
      <c r="NV56" s="248"/>
      <c r="NW56" s="248"/>
      <c r="NX56" s="248"/>
      <c r="NY56" s="248"/>
      <c r="NZ56" s="248"/>
      <c r="OA56" s="248"/>
      <c r="OB56" s="248"/>
      <c r="OC56" s="248"/>
      <c r="OD56" s="248"/>
      <c r="OE56" s="248"/>
      <c r="OF56" s="248"/>
      <c r="OG56" s="248"/>
      <c r="OH56" s="248"/>
      <c r="OI56" s="248"/>
      <c r="OJ56" s="248"/>
      <c r="OK56" s="248"/>
      <c r="OL56" s="248"/>
      <c r="OM56" s="248"/>
      <c r="ON56" s="248"/>
      <c r="OO56" s="248"/>
      <c r="OP56" s="248"/>
      <c r="OQ56" s="248"/>
      <c r="OR56" s="248"/>
      <c r="OS56" s="248"/>
      <c r="OT56" s="248"/>
      <c r="OU56" s="248"/>
      <c r="OV56" s="248"/>
      <c r="OW56" s="248"/>
      <c r="OX56" s="248"/>
      <c r="OY56" s="248"/>
      <c r="OZ56" s="248"/>
      <c r="PA56" s="248"/>
      <c r="PB56" s="248"/>
      <c r="PC56" s="248"/>
      <c r="PD56" s="248"/>
      <c r="PE56" s="248"/>
      <c r="PF56" s="248"/>
      <c r="PG56" s="248"/>
      <c r="PH56" s="248"/>
      <c r="PI56" s="248"/>
      <c r="PJ56" s="248"/>
      <c r="PK56" s="248"/>
      <c r="PL56" s="248"/>
      <c r="PM56" s="248"/>
      <c r="PN56" s="248"/>
      <c r="PO56" s="248"/>
      <c r="PP56" s="248"/>
    </row>
    <row r="57" spans="1:432" s="342" customFormat="1" x14ac:dyDescent="0.2">
      <c r="A57" s="312" t="s">
        <v>16</v>
      </c>
      <c r="B57" s="314" t="s">
        <v>1071</v>
      </c>
      <c r="C57" s="314" t="s">
        <v>1070</v>
      </c>
      <c r="D57" s="314" t="s">
        <v>1069</v>
      </c>
      <c r="E57" s="314" t="s">
        <v>269</v>
      </c>
      <c r="F57" s="314" t="s">
        <v>14</v>
      </c>
      <c r="G57" s="314">
        <v>201610</v>
      </c>
      <c r="H57" s="314" t="s">
        <v>91</v>
      </c>
      <c r="I57" s="314" t="s">
        <v>1072</v>
      </c>
      <c r="J57" s="314" t="s">
        <v>1073</v>
      </c>
      <c r="K57" s="316" t="s">
        <v>1340</v>
      </c>
      <c r="L57" s="301" t="s">
        <v>1308</v>
      </c>
      <c r="M57" s="316">
        <v>22338</v>
      </c>
      <c r="N57" s="316">
        <v>0</v>
      </c>
      <c r="O57" s="316">
        <v>10553</v>
      </c>
      <c r="P57" s="316">
        <v>11785</v>
      </c>
      <c r="Q57" s="323"/>
      <c r="R57" s="195">
        <v>7812</v>
      </c>
      <c r="S57" s="195">
        <f t="shared" si="0"/>
        <v>10553</v>
      </c>
      <c r="T57" s="195">
        <f t="shared" si="1"/>
        <v>-2741</v>
      </c>
      <c r="U57" s="317">
        <v>0</v>
      </c>
      <c r="V57" s="317"/>
      <c r="W57" s="195">
        <f t="shared" si="3"/>
        <v>-2741</v>
      </c>
      <c r="X57" s="195" t="s">
        <v>1460</v>
      </c>
      <c r="Y57" s="317"/>
      <c r="Z57" s="317"/>
      <c r="AA57" s="301" t="s">
        <v>961</v>
      </c>
      <c r="AB57" s="317" t="s">
        <v>689</v>
      </c>
      <c r="AC57" s="398" t="s">
        <v>965</v>
      </c>
      <c r="AD57" s="318" t="s">
        <v>692</v>
      </c>
      <c r="AE57" s="317"/>
      <c r="AF57" s="317"/>
      <c r="AG57" s="317"/>
      <c r="AH57" s="317"/>
      <c r="AI57" s="317">
        <v>1</v>
      </c>
      <c r="AJ57" s="317" t="s">
        <v>1354</v>
      </c>
      <c r="AK57" s="317"/>
      <c r="AL57" s="301"/>
      <c r="AM57" s="317"/>
      <c r="AN57" s="317"/>
      <c r="AO57" s="317"/>
      <c r="AP57" s="317"/>
      <c r="AQ57" s="317"/>
      <c r="AR57" s="317"/>
      <c r="AS57" s="317"/>
      <c r="AT57" s="317"/>
      <c r="AU57" s="317"/>
      <c r="AV57" s="317"/>
      <c r="AW57" s="317"/>
      <c r="AX57" s="317"/>
      <c r="AY57" s="317"/>
      <c r="AZ57" s="317"/>
      <c r="BA57" s="317"/>
      <c r="BB57" s="386">
        <f t="shared" si="4"/>
        <v>0</v>
      </c>
      <c r="BC57" s="195">
        <f t="shared" si="5"/>
        <v>0</v>
      </c>
      <c r="BD57" s="195">
        <f t="shared" si="6"/>
        <v>-2741</v>
      </c>
      <c r="BE57" s="359">
        <f t="shared" si="7"/>
        <v>-0.35087045570916536</v>
      </c>
      <c r="BF57" s="317"/>
      <c r="BG57" s="317"/>
      <c r="BH57" s="317"/>
      <c r="BI57" s="317" t="s">
        <v>1183</v>
      </c>
      <c r="BJ57" s="317" t="s">
        <v>91</v>
      </c>
      <c r="BK57" s="317"/>
      <c r="BL57" s="195" t="s">
        <v>1090</v>
      </c>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317"/>
      <c r="CM57" s="317"/>
      <c r="CN57" s="317"/>
      <c r="CO57" s="317"/>
      <c r="CP57" s="317"/>
      <c r="CQ57" s="317"/>
      <c r="CR57" s="317"/>
      <c r="CS57" s="317"/>
      <c r="CT57" s="317"/>
      <c r="CU57" s="317"/>
      <c r="CV57" s="317"/>
      <c r="CW57" s="317"/>
      <c r="CX57" s="317"/>
      <c r="CY57" s="317"/>
      <c r="CZ57" s="317"/>
      <c r="DA57" s="317"/>
      <c r="DB57" s="317"/>
      <c r="DC57" s="317"/>
      <c r="DD57" s="317"/>
      <c r="DE57" s="317"/>
      <c r="DF57" s="317"/>
      <c r="DG57" s="317"/>
      <c r="DH57" s="317"/>
      <c r="DI57" s="317"/>
      <c r="DJ57" s="317"/>
      <c r="DK57" s="317"/>
      <c r="DL57" s="317"/>
      <c r="DM57" s="317"/>
      <c r="DN57" s="317"/>
      <c r="DO57" s="317"/>
      <c r="DP57" s="317"/>
      <c r="DQ57" s="317"/>
      <c r="DR57" s="317"/>
      <c r="DS57" s="317"/>
      <c r="DT57" s="317"/>
      <c r="DU57" s="317"/>
      <c r="DV57" s="317"/>
      <c r="DW57" s="317"/>
      <c r="DX57" s="317"/>
      <c r="DY57" s="317"/>
      <c r="DZ57" s="317"/>
      <c r="EA57" s="317"/>
      <c r="EB57" s="317"/>
      <c r="EC57" s="317"/>
      <c r="ED57" s="317"/>
      <c r="EE57" s="317"/>
      <c r="EF57" s="317"/>
      <c r="EG57" s="317"/>
      <c r="EH57" s="317"/>
      <c r="EI57" s="317"/>
      <c r="EJ57" s="317"/>
      <c r="EK57" s="317"/>
      <c r="EL57" s="317"/>
      <c r="EM57" s="317"/>
      <c r="EN57" s="317"/>
      <c r="EO57" s="317"/>
      <c r="EP57" s="317"/>
      <c r="EQ57" s="317"/>
      <c r="ER57" s="317"/>
      <c r="ES57" s="317"/>
      <c r="ET57" s="317"/>
      <c r="EU57" s="317"/>
      <c r="EV57" s="317"/>
      <c r="EW57" s="317"/>
      <c r="EX57" s="317"/>
      <c r="EY57" s="317"/>
      <c r="EZ57" s="317"/>
      <c r="FA57" s="317"/>
      <c r="FB57" s="317"/>
      <c r="FC57" s="317"/>
      <c r="FD57" s="317"/>
      <c r="FE57" s="317"/>
      <c r="FF57" s="317"/>
      <c r="FG57" s="317"/>
      <c r="FH57" s="317"/>
      <c r="FI57" s="317"/>
      <c r="FJ57" s="317"/>
      <c r="FK57" s="317"/>
      <c r="FL57" s="317"/>
      <c r="FM57" s="317"/>
      <c r="FN57" s="317"/>
      <c r="FO57" s="317"/>
      <c r="FP57" s="317"/>
      <c r="FQ57" s="317"/>
      <c r="FR57" s="317"/>
      <c r="FS57" s="317"/>
      <c r="FT57" s="317"/>
      <c r="FU57" s="317"/>
      <c r="FV57" s="317"/>
      <c r="FW57" s="317"/>
      <c r="FX57" s="317"/>
      <c r="FY57" s="317"/>
      <c r="FZ57" s="317"/>
      <c r="GA57" s="317"/>
      <c r="GB57" s="317"/>
      <c r="GC57" s="317"/>
      <c r="GD57" s="317"/>
      <c r="GE57" s="317"/>
      <c r="GF57" s="317"/>
      <c r="GG57" s="317"/>
      <c r="GH57" s="317"/>
      <c r="GI57" s="317"/>
      <c r="GJ57" s="317"/>
      <c r="GK57" s="317"/>
      <c r="GL57" s="317"/>
      <c r="GM57" s="317"/>
      <c r="GN57" s="317"/>
      <c r="GO57" s="317"/>
      <c r="GP57" s="317"/>
      <c r="GQ57" s="317"/>
      <c r="GR57" s="317"/>
      <c r="GS57" s="317"/>
      <c r="GT57" s="317"/>
      <c r="GU57" s="317"/>
      <c r="GV57" s="317"/>
      <c r="GW57" s="317"/>
      <c r="GX57" s="317"/>
      <c r="GY57" s="317"/>
      <c r="GZ57" s="317"/>
      <c r="HA57" s="317"/>
      <c r="HB57" s="317"/>
      <c r="HC57" s="317"/>
      <c r="HD57" s="317"/>
      <c r="HE57" s="317"/>
      <c r="HF57" s="317"/>
      <c r="HG57" s="317"/>
      <c r="HH57" s="317"/>
      <c r="HI57" s="317"/>
      <c r="HJ57" s="317"/>
      <c r="HK57" s="317"/>
      <c r="HL57" s="317"/>
      <c r="HM57" s="317"/>
      <c r="HN57" s="317"/>
      <c r="HO57" s="317"/>
      <c r="HP57" s="317"/>
      <c r="HQ57" s="317"/>
      <c r="HR57" s="317"/>
      <c r="HS57" s="317"/>
      <c r="HT57" s="317"/>
      <c r="HU57" s="317"/>
      <c r="HV57" s="317"/>
      <c r="HW57" s="317"/>
      <c r="HX57" s="317"/>
      <c r="HY57" s="317"/>
      <c r="HZ57" s="317"/>
      <c r="IA57" s="317"/>
      <c r="IB57" s="317"/>
      <c r="IC57" s="317"/>
      <c r="ID57" s="317"/>
      <c r="IE57" s="317"/>
      <c r="IF57" s="317"/>
      <c r="IG57" s="317"/>
      <c r="IH57" s="317"/>
      <c r="II57" s="317"/>
      <c r="IJ57" s="317"/>
      <c r="IK57" s="317"/>
      <c r="IL57" s="317"/>
      <c r="IM57" s="317"/>
      <c r="IN57" s="317"/>
      <c r="IO57" s="317"/>
      <c r="IP57" s="317"/>
      <c r="IQ57" s="317"/>
      <c r="IR57" s="317"/>
      <c r="IS57" s="317"/>
      <c r="IT57" s="317"/>
      <c r="IU57" s="317"/>
      <c r="IV57" s="317"/>
      <c r="IW57" s="317"/>
      <c r="IX57" s="317"/>
      <c r="IY57" s="317"/>
      <c r="IZ57" s="317"/>
      <c r="JA57" s="317"/>
      <c r="JB57" s="317"/>
      <c r="JC57" s="317"/>
      <c r="JD57" s="317"/>
      <c r="JE57" s="317"/>
      <c r="JF57" s="317"/>
      <c r="JG57" s="317"/>
      <c r="JH57" s="317"/>
      <c r="JI57" s="317"/>
      <c r="JJ57" s="317"/>
      <c r="JK57" s="317"/>
      <c r="JL57" s="317"/>
      <c r="JM57" s="317"/>
      <c r="JN57" s="317"/>
      <c r="JO57" s="317"/>
      <c r="JP57" s="317"/>
      <c r="JQ57" s="317"/>
      <c r="JR57" s="317"/>
      <c r="JS57" s="317"/>
      <c r="JT57" s="317"/>
      <c r="JU57" s="317"/>
      <c r="JV57" s="317"/>
      <c r="JW57" s="317"/>
      <c r="JX57" s="317"/>
      <c r="JY57" s="317"/>
      <c r="JZ57" s="317"/>
      <c r="KA57" s="317"/>
      <c r="KB57" s="317"/>
      <c r="KC57" s="317"/>
      <c r="KD57" s="317"/>
      <c r="KE57" s="317"/>
      <c r="KF57" s="317"/>
      <c r="KG57" s="317"/>
      <c r="KH57" s="317"/>
      <c r="KI57" s="317"/>
      <c r="KJ57" s="317"/>
      <c r="KK57" s="317"/>
      <c r="KL57" s="317"/>
      <c r="KM57" s="317"/>
      <c r="KN57" s="317"/>
      <c r="KO57" s="317"/>
      <c r="KP57" s="317"/>
      <c r="KQ57" s="317"/>
      <c r="KR57" s="317"/>
      <c r="KS57" s="317"/>
      <c r="KT57" s="317"/>
      <c r="KU57" s="317"/>
      <c r="KV57" s="317"/>
      <c r="KW57" s="317"/>
      <c r="KX57" s="317"/>
      <c r="KY57" s="317"/>
      <c r="KZ57" s="317"/>
      <c r="LA57" s="317"/>
      <c r="LB57" s="317"/>
      <c r="LC57" s="317"/>
      <c r="LD57" s="317"/>
      <c r="LE57" s="317"/>
      <c r="LF57" s="317"/>
      <c r="LG57" s="317"/>
      <c r="LH57" s="317"/>
      <c r="LI57" s="317"/>
      <c r="LJ57" s="317"/>
      <c r="LK57" s="317"/>
      <c r="LL57" s="317"/>
      <c r="LM57" s="317"/>
      <c r="LN57" s="317"/>
      <c r="LO57" s="317"/>
      <c r="LP57" s="317"/>
      <c r="LQ57" s="317"/>
      <c r="LR57" s="317"/>
      <c r="LS57" s="317"/>
      <c r="LT57" s="317"/>
      <c r="LU57" s="317"/>
      <c r="LV57" s="317"/>
      <c r="LW57" s="317"/>
      <c r="LX57" s="317"/>
      <c r="LY57" s="317"/>
      <c r="LZ57" s="317"/>
      <c r="MA57" s="317"/>
      <c r="MB57" s="317"/>
      <c r="MC57" s="317"/>
      <c r="MD57" s="317"/>
      <c r="ME57" s="317"/>
      <c r="MF57" s="317"/>
      <c r="MG57" s="317"/>
      <c r="MH57" s="317"/>
      <c r="MI57" s="317"/>
      <c r="MJ57" s="317"/>
      <c r="MK57" s="317"/>
      <c r="ML57" s="317"/>
      <c r="MM57" s="317"/>
      <c r="MN57" s="317"/>
      <c r="MO57" s="317"/>
      <c r="MP57" s="317"/>
      <c r="MQ57" s="317"/>
      <c r="MR57" s="317"/>
      <c r="MS57" s="317"/>
      <c r="MT57" s="317"/>
      <c r="MU57" s="317"/>
      <c r="MV57" s="317"/>
      <c r="MW57" s="317"/>
      <c r="MX57" s="317"/>
      <c r="MY57" s="317"/>
      <c r="MZ57" s="317"/>
      <c r="NA57" s="317"/>
      <c r="NB57" s="317"/>
      <c r="NC57" s="317"/>
      <c r="ND57" s="317"/>
      <c r="NE57" s="317"/>
      <c r="NF57" s="317"/>
      <c r="NG57" s="317"/>
      <c r="NH57" s="317"/>
      <c r="NI57" s="317"/>
      <c r="NJ57" s="317"/>
      <c r="NK57" s="317"/>
      <c r="NL57" s="317"/>
      <c r="NM57" s="317"/>
      <c r="NN57" s="317"/>
      <c r="NO57" s="317"/>
      <c r="NP57" s="317"/>
      <c r="NQ57" s="317"/>
      <c r="NR57" s="317"/>
      <c r="NS57" s="317"/>
      <c r="NT57" s="317"/>
      <c r="NU57" s="317"/>
      <c r="NV57" s="317"/>
      <c r="NW57" s="317"/>
      <c r="NX57" s="317"/>
      <c r="NY57" s="317"/>
      <c r="NZ57" s="317"/>
      <c r="OA57" s="317"/>
      <c r="OB57" s="317"/>
      <c r="OC57" s="317"/>
      <c r="OD57" s="317"/>
      <c r="OE57" s="317"/>
      <c r="OF57" s="317"/>
      <c r="OG57" s="317"/>
      <c r="OH57" s="317"/>
      <c r="OI57" s="317"/>
      <c r="OJ57" s="317"/>
      <c r="OK57" s="317"/>
      <c r="OL57" s="317"/>
      <c r="OM57" s="317"/>
      <c r="ON57" s="317"/>
      <c r="OO57" s="317"/>
      <c r="OP57" s="317"/>
      <c r="OQ57" s="317"/>
      <c r="OR57" s="317"/>
      <c r="OS57" s="317"/>
      <c r="OT57" s="317"/>
      <c r="OU57" s="317"/>
      <c r="OV57" s="317"/>
      <c r="OW57" s="317"/>
      <c r="OX57" s="317"/>
      <c r="OY57" s="317"/>
      <c r="OZ57" s="317"/>
      <c r="PA57" s="317"/>
      <c r="PB57" s="317"/>
      <c r="PC57" s="317"/>
      <c r="PD57" s="317"/>
      <c r="PE57" s="317"/>
      <c r="PF57" s="317"/>
      <c r="PG57" s="317"/>
      <c r="PH57" s="317"/>
      <c r="PI57" s="317"/>
      <c r="PJ57" s="317"/>
      <c r="PK57" s="317"/>
      <c r="PL57" s="317"/>
      <c r="PM57" s="317"/>
      <c r="PN57" s="317"/>
      <c r="PO57" s="317"/>
      <c r="PP57" s="317"/>
    </row>
    <row r="58" spans="1:432" s="342" customFormat="1" x14ac:dyDescent="0.2">
      <c r="A58" s="345" t="s">
        <v>16</v>
      </c>
      <c r="B58" s="346" t="s">
        <v>1076</v>
      </c>
      <c r="C58" s="346" t="s">
        <v>1075</v>
      </c>
      <c r="D58" s="346" t="s">
        <v>591</v>
      </c>
      <c r="E58" s="346"/>
      <c r="F58" s="346" t="s">
        <v>14</v>
      </c>
      <c r="G58" s="346">
        <v>201610</v>
      </c>
      <c r="H58" s="346" t="s">
        <v>91</v>
      </c>
      <c r="I58" s="346" t="s">
        <v>1077</v>
      </c>
      <c r="J58" s="346"/>
      <c r="K58" s="342" t="s">
        <v>1317</v>
      </c>
      <c r="L58" s="342" t="s">
        <v>1317</v>
      </c>
      <c r="R58" s="342">
        <v>7812</v>
      </c>
      <c r="S58" s="342">
        <f t="shared" ref="S58:S80" si="8">O58</f>
        <v>0</v>
      </c>
      <c r="T58" s="342">
        <f t="shared" ref="T58:T80" si="9">R58-S58</f>
        <v>7812</v>
      </c>
      <c r="U58" s="342">
        <v>0</v>
      </c>
      <c r="W58" s="342">
        <f t="shared" ref="W58:W80" si="10">T58-U58-V58</f>
        <v>7812</v>
      </c>
      <c r="X58" s="342" t="s">
        <v>1460</v>
      </c>
      <c r="AA58" s="348" t="s">
        <v>961</v>
      </c>
      <c r="AB58" s="342" t="s">
        <v>689</v>
      </c>
      <c r="AC58" s="398" t="s">
        <v>1455</v>
      </c>
      <c r="AD58" s="344"/>
      <c r="AI58" s="342">
        <v>1</v>
      </c>
      <c r="AJ58" s="342" t="s">
        <v>1354</v>
      </c>
      <c r="AL58" s="348"/>
      <c r="BB58" s="386">
        <f t="shared" si="4"/>
        <v>0</v>
      </c>
      <c r="BC58" s="195">
        <f t="shared" ref="BC58:BC80" si="11">U58+V58+BB58</f>
        <v>0</v>
      </c>
      <c r="BD58" s="195">
        <f t="shared" ref="BD58:BD80" si="12">W58-BB58</f>
        <v>7812</v>
      </c>
      <c r="BE58" s="359">
        <f t="shared" ref="BE58:BE80" si="13">BD58/R58</f>
        <v>1</v>
      </c>
      <c r="BL58" s="195" t="s">
        <v>1090</v>
      </c>
    </row>
    <row r="59" spans="1:432" s="342" customFormat="1" x14ac:dyDescent="0.2">
      <c r="A59" s="194" t="s">
        <v>16</v>
      </c>
      <c r="B59" s="48" t="s">
        <v>616</v>
      </c>
      <c r="C59" s="48" t="s">
        <v>28</v>
      </c>
      <c r="D59" s="48" t="s">
        <v>617</v>
      </c>
      <c r="E59" s="48"/>
      <c r="F59" s="48" t="s">
        <v>14</v>
      </c>
      <c r="G59" s="48">
        <v>201610</v>
      </c>
      <c r="H59" s="48" t="s">
        <v>91</v>
      </c>
      <c r="I59" s="197" t="s">
        <v>1094</v>
      </c>
      <c r="J59" s="48" t="s">
        <v>618</v>
      </c>
      <c r="K59" s="5" t="s">
        <v>1344</v>
      </c>
      <c r="L59" s="14" t="s">
        <v>817</v>
      </c>
      <c r="M59" s="5">
        <v>22338</v>
      </c>
      <c r="N59" s="5">
        <v>20500</v>
      </c>
      <c r="O59" s="5">
        <v>11281</v>
      </c>
      <c r="P59" s="5">
        <v>1838</v>
      </c>
      <c r="Q59" s="237"/>
      <c r="R59" s="195">
        <v>7812</v>
      </c>
      <c r="S59" s="195">
        <f t="shared" si="8"/>
        <v>11281</v>
      </c>
      <c r="T59" s="195">
        <f t="shared" si="9"/>
        <v>-3469</v>
      </c>
      <c r="U59" s="195">
        <v>0</v>
      </c>
      <c r="V59" s="195"/>
      <c r="W59" s="195">
        <f t="shared" si="10"/>
        <v>-3469</v>
      </c>
      <c r="X59" s="195" t="s">
        <v>1460</v>
      </c>
      <c r="Y59" s="227"/>
      <c r="Z59" s="227"/>
      <c r="AA59" s="134" t="s">
        <v>961</v>
      </c>
      <c r="AB59" s="195" t="s">
        <v>689</v>
      </c>
      <c r="AC59" s="398" t="s">
        <v>965</v>
      </c>
      <c r="AD59" s="309" t="s">
        <v>692</v>
      </c>
      <c r="AE59" s="195"/>
      <c r="AF59" s="195"/>
      <c r="AG59" s="195"/>
      <c r="AH59" s="195"/>
      <c r="AI59" s="195">
        <v>2</v>
      </c>
      <c r="AJ59" s="195"/>
      <c r="AK59" s="195"/>
      <c r="AL59" s="241"/>
      <c r="AM59" s="195"/>
      <c r="AN59" s="195"/>
      <c r="AO59" s="195"/>
      <c r="AP59" s="195"/>
      <c r="AQ59" s="195"/>
      <c r="AR59" s="195"/>
      <c r="AS59" s="195"/>
      <c r="AT59" s="195"/>
      <c r="AU59" s="195"/>
      <c r="AV59" s="195"/>
      <c r="AW59" s="195"/>
      <c r="AX59" s="195"/>
      <c r="AY59" s="195"/>
      <c r="AZ59" s="195"/>
      <c r="BA59" s="195"/>
      <c r="BB59" s="386">
        <f t="shared" si="4"/>
        <v>0</v>
      </c>
      <c r="BC59" s="195">
        <f t="shared" si="11"/>
        <v>0</v>
      </c>
      <c r="BD59" s="195">
        <f t="shared" si="12"/>
        <v>-3469</v>
      </c>
      <c r="BE59" s="359">
        <f t="shared" si="13"/>
        <v>-0.4440604198668715</v>
      </c>
      <c r="BF59" s="195"/>
      <c r="BG59" s="195"/>
      <c r="BH59" s="195"/>
      <c r="BI59" s="195" t="s">
        <v>91</v>
      </c>
      <c r="BJ59" s="195" t="s">
        <v>91</v>
      </c>
      <c r="BK59" s="195"/>
      <c r="BL59" s="195" t="s">
        <v>1090</v>
      </c>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227"/>
    </row>
    <row r="60" spans="1:432" s="342" customFormat="1" x14ac:dyDescent="0.2">
      <c r="A60" s="345" t="s">
        <v>16</v>
      </c>
      <c r="B60" s="346" t="s">
        <v>1103</v>
      </c>
      <c r="C60" s="346" t="s">
        <v>1102</v>
      </c>
      <c r="D60" s="346" t="s">
        <v>1101</v>
      </c>
      <c r="E60" s="346"/>
      <c r="F60" s="346" t="s">
        <v>14</v>
      </c>
      <c r="G60" s="346">
        <v>201610</v>
      </c>
      <c r="H60" s="346" t="s">
        <v>91</v>
      </c>
      <c r="I60" s="346" t="s">
        <v>1104</v>
      </c>
      <c r="J60" s="346"/>
      <c r="K60" s="343" t="s">
        <v>1317</v>
      </c>
      <c r="L60" s="342" t="s">
        <v>1317</v>
      </c>
      <c r="M60" s="343"/>
      <c r="N60" s="343"/>
      <c r="O60" s="343"/>
      <c r="P60" s="343"/>
      <c r="Q60" s="343"/>
      <c r="R60" s="342">
        <v>7812</v>
      </c>
      <c r="S60" s="342">
        <f t="shared" si="8"/>
        <v>0</v>
      </c>
      <c r="T60" s="342">
        <f t="shared" si="9"/>
        <v>7812</v>
      </c>
      <c r="U60" s="342">
        <v>0</v>
      </c>
      <c r="W60" s="342">
        <f t="shared" si="10"/>
        <v>7812</v>
      </c>
      <c r="X60" s="342" t="s">
        <v>1460</v>
      </c>
      <c r="AA60" s="348" t="s">
        <v>961</v>
      </c>
      <c r="AB60" s="342" t="s">
        <v>689</v>
      </c>
      <c r="AC60" s="398" t="s">
        <v>1455</v>
      </c>
      <c r="AD60" s="344"/>
      <c r="AI60" s="342">
        <v>2</v>
      </c>
      <c r="AL60" s="348"/>
      <c r="BB60" s="386">
        <f t="shared" si="4"/>
        <v>0</v>
      </c>
      <c r="BC60" s="195">
        <f t="shared" si="11"/>
        <v>0</v>
      </c>
      <c r="BD60" s="195">
        <f t="shared" si="12"/>
        <v>7812</v>
      </c>
      <c r="BE60" s="359">
        <f t="shared" si="13"/>
        <v>1</v>
      </c>
      <c r="BL60" s="195" t="s">
        <v>1090</v>
      </c>
    </row>
    <row r="61" spans="1:432" s="342" customFormat="1" ht="25.5" x14ac:dyDescent="0.2">
      <c r="A61" s="345" t="s">
        <v>16</v>
      </c>
      <c r="B61" s="346" t="s">
        <v>1115</v>
      </c>
      <c r="C61" s="346" t="s">
        <v>1113</v>
      </c>
      <c r="D61" s="346" t="s">
        <v>1112</v>
      </c>
      <c r="E61" s="346" t="s">
        <v>1114</v>
      </c>
      <c r="F61" s="346" t="s">
        <v>14</v>
      </c>
      <c r="G61" s="346">
        <v>201610</v>
      </c>
      <c r="H61" s="346" t="s">
        <v>91</v>
      </c>
      <c r="I61" s="346" t="s">
        <v>1116</v>
      </c>
      <c r="J61" s="346"/>
      <c r="K61" s="342" t="s">
        <v>1317</v>
      </c>
      <c r="L61" s="342" t="s">
        <v>1317</v>
      </c>
      <c r="R61" s="342">
        <v>7812</v>
      </c>
      <c r="S61" s="342">
        <f t="shared" si="8"/>
        <v>0</v>
      </c>
      <c r="T61" s="342">
        <f t="shared" si="9"/>
        <v>7812</v>
      </c>
      <c r="U61" s="342">
        <v>0</v>
      </c>
      <c r="W61" s="342">
        <f t="shared" si="10"/>
        <v>7812</v>
      </c>
      <c r="X61" s="342" t="s">
        <v>1460</v>
      </c>
      <c r="AA61" s="348" t="s">
        <v>961</v>
      </c>
      <c r="AB61" s="342" t="s">
        <v>689</v>
      </c>
      <c r="AC61" s="398" t="s">
        <v>1455</v>
      </c>
      <c r="AD61" s="344"/>
      <c r="AI61" s="342">
        <v>1</v>
      </c>
      <c r="AJ61" s="345" t="s">
        <v>1356</v>
      </c>
      <c r="AL61" s="348"/>
      <c r="AZ61" s="342">
        <v>1545</v>
      </c>
      <c r="BB61" s="386">
        <f t="shared" si="4"/>
        <v>1545</v>
      </c>
      <c r="BC61" s="195">
        <f t="shared" si="11"/>
        <v>1545</v>
      </c>
      <c r="BD61" s="195">
        <f t="shared" si="12"/>
        <v>6267</v>
      </c>
      <c r="BE61" s="359">
        <f t="shared" si="13"/>
        <v>0.80222734254992323</v>
      </c>
      <c r="BL61" s="195" t="s">
        <v>1090</v>
      </c>
    </row>
    <row r="62" spans="1:432" s="342" customFormat="1" x14ac:dyDescent="0.2">
      <c r="A62" s="194" t="s">
        <v>16</v>
      </c>
      <c r="B62" s="48" t="s">
        <v>743</v>
      </c>
      <c r="C62" s="48" t="s">
        <v>742</v>
      </c>
      <c r="D62" s="48" t="s">
        <v>741</v>
      </c>
      <c r="E62" s="48"/>
      <c r="F62" s="48" t="s">
        <v>14</v>
      </c>
      <c r="G62" s="48">
        <v>201610</v>
      </c>
      <c r="H62" s="48" t="s">
        <v>91</v>
      </c>
      <c r="I62" s="197" t="s">
        <v>744</v>
      </c>
      <c r="J62" s="48" t="s">
        <v>745</v>
      </c>
      <c r="K62" s="5" t="s">
        <v>1314</v>
      </c>
      <c r="L62" s="14" t="s">
        <v>817</v>
      </c>
      <c r="M62" s="5">
        <v>22338</v>
      </c>
      <c r="N62" s="5">
        <v>22338</v>
      </c>
      <c r="O62" s="5">
        <v>0</v>
      </c>
      <c r="P62" s="5">
        <v>0</v>
      </c>
      <c r="Q62" s="5">
        <v>2100</v>
      </c>
      <c r="R62" s="195">
        <v>7812</v>
      </c>
      <c r="S62" s="195">
        <f t="shared" si="8"/>
        <v>0</v>
      </c>
      <c r="T62" s="195">
        <f t="shared" si="9"/>
        <v>7812</v>
      </c>
      <c r="U62" s="195">
        <f t="shared" ref="U62:U67" si="14">Q62</f>
        <v>2100</v>
      </c>
      <c r="V62" s="195"/>
      <c r="W62" s="195">
        <f t="shared" si="10"/>
        <v>5712</v>
      </c>
      <c r="X62" s="195" t="s">
        <v>1460</v>
      </c>
      <c r="Y62" s="227"/>
      <c r="Z62" s="227"/>
      <c r="AA62" s="134" t="s">
        <v>688</v>
      </c>
      <c r="AB62" s="195" t="s">
        <v>689</v>
      </c>
      <c r="AC62" s="398" t="s">
        <v>965</v>
      </c>
      <c r="AD62" s="309" t="s">
        <v>692</v>
      </c>
      <c r="AE62" s="195"/>
      <c r="AF62" s="195"/>
      <c r="AG62" s="195"/>
      <c r="AH62" s="195"/>
      <c r="AI62" s="195">
        <v>2</v>
      </c>
      <c r="AJ62" s="195"/>
      <c r="AK62" s="195"/>
      <c r="AL62" s="241"/>
      <c r="AM62" s="195">
        <v>995</v>
      </c>
      <c r="AN62" s="195"/>
      <c r="AO62" s="195"/>
      <c r="AP62" s="195"/>
      <c r="AQ62" s="195"/>
      <c r="AR62" s="195"/>
      <c r="AS62" s="195"/>
      <c r="AT62" s="195"/>
      <c r="AU62" s="195"/>
      <c r="AV62" s="195"/>
      <c r="AW62" s="195"/>
      <c r="AX62" s="195"/>
      <c r="AY62" s="195"/>
      <c r="AZ62" s="195"/>
      <c r="BA62" s="195"/>
      <c r="BB62" s="386">
        <f t="shared" si="4"/>
        <v>995</v>
      </c>
      <c r="BC62" s="195">
        <f t="shared" si="11"/>
        <v>3095</v>
      </c>
      <c r="BD62" s="195">
        <f t="shared" si="12"/>
        <v>4717</v>
      </c>
      <c r="BE62" s="359">
        <f t="shared" si="13"/>
        <v>0.60381464413722474</v>
      </c>
      <c r="BF62" s="195"/>
      <c r="BG62" s="195"/>
      <c r="BH62" s="195"/>
      <c r="BI62" s="195" t="s">
        <v>91</v>
      </c>
      <c r="BJ62" s="195" t="s">
        <v>91</v>
      </c>
      <c r="BK62" s="195"/>
      <c r="BL62" s="195" t="s">
        <v>1090</v>
      </c>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227"/>
    </row>
    <row r="63" spans="1:432" s="227" customFormat="1" x14ac:dyDescent="0.2">
      <c r="A63" s="194" t="s">
        <v>16</v>
      </c>
      <c r="B63" s="48" t="s">
        <v>902</v>
      </c>
      <c r="C63" s="48" t="s">
        <v>901</v>
      </c>
      <c r="D63" s="48" t="s">
        <v>900</v>
      </c>
      <c r="E63" s="48"/>
      <c r="F63" s="48" t="s">
        <v>14</v>
      </c>
      <c r="G63" s="48">
        <v>201610</v>
      </c>
      <c r="H63" s="48" t="s">
        <v>91</v>
      </c>
      <c r="I63" s="48" t="s">
        <v>903</v>
      </c>
      <c r="J63" s="48"/>
      <c r="K63" s="327" t="s">
        <v>1330</v>
      </c>
      <c r="L63" s="14" t="s">
        <v>817</v>
      </c>
      <c r="M63" s="5">
        <v>22338</v>
      </c>
      <c r="N63" s="5">
        <v>22338</v>
      </c>
      <c r="O63" s="5">
        <v>0</v>
      </c>
      <c r="P63" s="5">
        <v>0</v>
      </c>
      <c r="Q63" s="5">
        <v>2100</v>
      </c>
      <c r="R63" s="195">
        <v>7812</v>
      </c>
      <c r="S63" s="195">
        <f t="shared" si="8"/>
        <v>0</v>
      </c>
      <c r="T63" s="195">
        <f t="shared" si="9"/>
        <v>7812</v>
      </c>
      <c r="U63" s="195">
        <f t="shared" si="14"/>
        <v>2100</v>
      </c>
      <c r="V63" s="195"/>
      <c r="W63" s="195">
        <f t="shared" si="10"/>
        <v>5712</v>
      </c>
      <c r="X63" s="195" t="s">
        <v>1460</v>
      </c>
      <c r="AA63" s="134" t="s">
        <v>688</v>
      </c>
      <c r="AB63" s="195" t="s">
        <v>689</v>
      </c>
      <c r="AC63" s="398" t="s">
        <v>1455</v>
      </c>
      <c r="AD63" s="309"/>
      <c r="AE63" s="195"/>
      <c r="AF63" s="195"/>
      <c r="AG63" s="195"/>
      <c r="AH63" s="195"/>
      <c r="AI63" s="195">
        <v>1</v>
      </c>
      <c r="AJ63" s="195" t="s">
        <v>1354</v>
      </c>
      <c r="AK63" s="195"/>
      <c r="AL63" s="241"/>
      <c r="AM63" s="195"/>
      <c r="AN63" s="195"/>
      <c r="AO63" s="195"/>
      <c r="AP63" s="195"/>
      <c r="AQ63" s="195"/>
      <c r="AR63" s="195"/>
      <c r="AS63" s="195"/>
      <c r="AT63" s="195"/>
      <c r="AU63" s="195"/>
      <c r="AV63" s="195"/>
      <c r="AW63" s="195"/>
      <c r="AX63" s="195">
        <v>1050</v>
      </c>
      <c r="AY63" s="195"/>
      <c r="AZ63" s="195"/>
      <c r="BA63" s="195"/>
      <c r="BB63" s="386">
        <f t="shared" si="4"/>
        <v>1050</v>
      </c>
      <c r="BC63" s="195">
        <f t="shared" si="11"/>
        <v>3150</v>
      </c>
      <c r="BD63" s="195">
        <f t="shared" si="12"/>
        <v>4662</v>
      </c>
      <c r="BE63" s="359">
        <f t="shared" si="13"/>
        <v>0.59677419354838712</v>
      </c>
      <c r="BF63" s="195"/>
      <c r="BG63" s="195"/>
      <c r="BH63" s="195"/>
      <c r="BI63" s="195"/>
      <c r="BJ63" s="195"/>
      <c r="BK63" s="195"/>
      <c r="BL63" s="195" t="s">
        <v>1090</v>
      </c>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row>
    <row r="64" spans="1:432" s="342" customFormat="1" x14ac:dyDescent="0.2">
      <c r="A64" s="194" t="s">
        <v>16</v>
      </c>
      <c r="B64" s="48" t="s">
        <v>925</v>
      </c>
      <c r="C64" s="48" t="s">
        <v>924</v>
      </c>
      <c r="D64" s="48" t="s">
        <v>923</v>
      </c>
      <c r="E64" s="48"/>
      <c r="F64" s="48" t="s">
        <v>14</v>
      </c>
      <c r="G64" s="48">
        <v>201610</v>
      </c>
      <c r="H64" s="48" t="s">
        <v>91</v>
      </c>
      <c r="I64" s="197" t="s">
        <v>926</v>
      </c>
      <c r="J64" s="196" t="s">
        <v>927</v>
      </c>
      <c r="K64" s="5" t="s">
        <v>1311</v>
      </c>
      <c r="L64" s="14" t="s">
        <v>817</v>
      </c>
      <c r="M64" s="5">
        <v>22338</v>
      </c>
      <c r="N64" s="5">
        <v>22338</v>
      </c>
      <c r="O64" s="5">
        <v>0</v>
      </c>
      <c r="P64" s="5">
        <v>0</v>
      </c>
      <c r="Q64" s="5">
        <v>2100</v>
      </c>
      <c r="R64" s="195">
        <v>7812</v>
      </c>
      <c r="S64" s="195">
        <f t="shared" si="8"/>
        <v>0</v>
      </c>
      <c r="T64" s="195">
        <f t="shared" si="9"/>
        <v>7812</v>
      </c>
      <c r="U64" s="195">
        <f t="shared" si="14"/>
        <v>2100</v>
      </c>
      <c r="V64" s="195"/>
      <c r="W64" s="195">
        <f t="shared" si="10"/>
        <v>5712</v>
      </c>
      <c r="X64" s="195" t="s">
        <v>1460</v>
      </c>
      <c r="Y64" s="227"/>
      <c r="Z64" s="227"/>
      <c r="AA64" s="134" t="s">
        <v>688</v>
      </c>
      <c r="AB64" s="195" t="s">
        <v>689</v>
      </c>
      <c r="AC64" s="398" t="s">
        <v>1455</v>
      </c>
      <c r="AD64" s="309"/>
      <c r="AE64" s="195"/>
      <c r="AF64" s="195"/>
      <c r="AG64" s="195"/>
      <c r="AH64" s="195"/>
      <c r="AI64" s="195">
        <v>1</v>
      </c>
      <c r="AJ64" s="195" t="s">
        <v>1354</v>
      </c>
      <c r="AK64" s="195"/>
      <c r="AL64" s="241"/>
      <c r="AM64" s="195"/>
      <c r="AN64" s="195"/>
      <c r="AO64" s="195"/>
      <c r="AP64" s="195"/>
      <c r="AQ64" s="195"/>
      <c r="AR64" s="195"/>
      <c r="AS64" s="195"/>
      <c r="AT64" s="195"/>
      <c r="AU64" s="195"/>
      <c r="AV64" s="195"/>
      <c r="AW64" s="195"/>
      <c r="AX64" s="195">
        <v>1050</v>
      </c>
      <c r="AY64" s="195"/>
      <c r="AZ64" s="195"/>
      <c r="BA64" s="195"/>
      <c r="BB64" s="386">
        <f t="shared" si="4"/>
        <v>1050</v>
      </c>
      <c r="BC64" s="195">
        <f t="shared" si="11"/>
        <v>3150</v>
      </c>
      <c r="BD64" s="195">
        <f t="shared" si="12"/>
        <v>4662</v>
      </c>
      <c r="BE64" s="359">
        <f t="shared" si="13"/>
        <v>0.59677419354838712</v>
      </c>
      <c r="BF64" s="195"/>
      <c r="BG64" s="195"/>
      <c r="BH64" s="195"/>
      <c r="BI64" s="195"/>
      <c r="BJ64" s="195"/>
      <c r="BK64" s="195"/>
      <c r="BL64" s="195" t="s">
        <v>1090</v>
      </c>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227"/>
    </row>
    <row r="65" spans="1:432" s="227" customFormat="1" x14ac:dyDescent="0.2">
      <c r="A65" s="245" t="s">
        <v>16</v>
      </c>
      <c r="B65" s="246" t="s">
        <v>587</v>
      </c>
      <c r="C65" s="246" t="s">
        <v>1062</v>
      </c>
      <c r="D65" s="246" t="s">
        <v>588</v>
      </c>
      <c r="E65" s="246" t="s">
        <v>441</v>
      </c>
      <c r="F65" s="246" t="s">
        <v>14</v>
      </c>
      <c r="G65" s="246">
        <v>201610</v>
      </c>
      <c r="H65" s="246" t="s">
        <v>91</v>
      </c>
      <c r="I65" s="248" t="s">
        <v>1063</v>
      </c>
      <c r="J65" s="246" t="s">
        <v>589</v>
      </c>
      <c r="K65" s="247" t="s">
        <v>1309</v>
      </c>
      <c r="L65" s="248" t="s">
        <v>817</v>
      </c>
      <c r="M65" s="247">
        <v>22338</v>
      </c>
      <c r="N65" s="247">
        <v>22338</v>
      </c>
      <c r="O65" s="247">
        <v>0</v>
      </c>
      <c r="P65" s="247">
        <v>0</v>
      </c>
      <c r="Q65" s="248">
        <v>2100</v>
      </c>
      <c r="R65" s="195">
        <v>7812</v>
      </c>
      <c r="S65" s="195">
        <f t="shared" si="8"/>
        <v>0</v>
      </c>
      <c r="T65" s="195">
        <f t="shared" si="9"/>
        <v>7812</v>
      </c>
      <c r="U65" s="195">
        <f t="shared" si="14"/>
        <v>2100</v>
      </c>
      <c r="V65" s="248"/>
      <c r="W65" s="195">
        <f t="shared" si="10"/>
        <v>5712</v>
      </c>
      <c r="X65" s="195" t="s">
        <v>1460</v>
      </c>
      <c r="Y65" s="248"/>
      <c r="Z65" s="248"/>
      <c r="AA65" s="248" t="s">
        <v>688</v>
      </c>
      <c r="AB65" s="248" t="s">
        <v>689</v>
      </c>
      <c r="AC65" s="398" t="s">
        <v>1455</v>
      </c>
      <c r="AD65" s="310"/>
      <c r="AE65" s="248"/>
      <c r="AF65" s="248"/>
      <c r="AG65" s="248"/>
      <c r="AH65" s="248"/>
      <c r="AI65" s="248">
        <v>1.5</v>
      </c>
      <c r="AJ65" s="248"/>
      <c r="AK65" s="248"/>
      <c r="AL65" s="248" t="s">
        <v>802</v>
      </c>
      <c r="AM65" s="248"/>
      <c r="AN65" s="248"/>
      <c r="AO65" s="248"/>
      <c r="AP65" s="248"/>
      <c r="AQ65" s="248"/>
      <c r="AR65" s="248"/>
      <c r="AS65" s="248"/>
      <c r="AT65" s="248"/>
      <c r="AU65" s="248"/>
      <c r="AV65" s="248"/>
      <c r="AW65" s="248"/>
      <c r="AX65" s="248"/>
      <c r="AY65" s="248"/>
      <c r="AZ65" s="248"/>
      <c r="BA65" s="248"/>
      <c r="BB65" s="386">
        <f t="shared" si="4"/>
        <v>0</v>
      </c>
      <c r="BC65" s="195">
        <f t="shared" si="11"/>
        <v>2100</v>
      </c>
      <c r="BD65" s="195">
        <f t="shared" si="12"/>
        <v>5712</v>
      </c>
      <c r="BE65" s="359">
        <f t="shared" si="13"/>
        <v>0.73118279569892475</v>
      </c>
      <c r="BF65" s="248"/>
      <c r="BG65" s="248"/>
      <c r="BH65" s="248"/>
      <c r="BI65" s="248"/>
      <c r="BJ65" s="248"/>
      <c r="BK65" s="248"/>
      <c r="BL65" s="195" t="s">
        <v>1090</v>
      </c>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S65" s="248"/>
      <c r="CT65" s="248"/>
      <c r="CU65" s="248"/>
      <c r="CV65" s="248"/>
      <c r="CW65" s="248"/>
      <c r="CX65" s="248"/>
      <c r="CY65" s="248"/>
      <c r="CZ65" s="248"/>
      <c r="DA65" s="248"/>
      <c r="DB65" s="248"/>
      <c r="DC65" s="248"/>
      <c r="DD65" s="248"/>
      <c r="DE65" s="248"/>
      <c r="DF65" s="248"/>
      <c r="DG65" s="248"/>
      <c r="DH65" s="248"/>
      <c r="DI65" s="248"/>
      <c r="DJ65" s="248"/>
      <c r="DK65" s="248"/>
      <c r="DL65" s="248"/>
      <c r="DM65" s="248"/>
      <c r="DN65" s="248"/>
      <c r="DO65" s="248"/>
      <c r="DP65" s="248"/>
      <c r="DQ65" s="248"/>
      <c r="DR65" s="248"/>
      <c r="DS65" s="248"/>
      <c r="DT65" s="248"/>
      <c r="DU65" s="248"/>
      <c r="DV65" s="248"/>
      <c r="DW65" s="248"/>
      <c r="DX65" s="248"/>
      <c r="DY65" s="248"/>
      <c r="DZ65" s="248"/>
      <c r="EA65" s="248"/>
      <c r="EB65" s="248"/>
      <c r="EC65" s="248"/>
      <c r="ED65" s="248"/>
      <c r="EE65" s="248"/>
      <c r="EF65" s="248"/>
      <c r="EG65" s="248"/>
      <c r="EH65" s="248"/>
      <c r="EI65" s="248"/>
      <c r="EJ65" s="248"/>
      <c r="EK65" s="248"/>
      <c r="EL65" s="248"/>
      <c r="EM65" s="248"/>
      <c r="EN65" s="248"/>
      <c r="EO65" s="248"/>
      <c r="EP65" s="248"/>
      <c r="EQ65" s="248"/>
      <c r="ER65" s="248"/>
      <c r="ES65" s="248"/>
      <c r="ET65" s="248"/>
      <c r="EU65" s="248"/>
      <c r="EV65" s="248"/>
      <c r="EW65" s="248"/>
      <c r="EX65" s="248"/>
      <c r="EY65" s="248"/>
      <c r="EZ65" s="248"/>
      <c r="FA65" s="248"/>
      <c r="FB65" s="248"/>
      <c r="FC65" s="248"/>
      <c r="FD65" s="248"/>
      <c r="FE65" s="248"/>
      <c r="FF65" s="248"/>
      <c r="FG65" s="248"/>
      <c r="FH65" s="248"/>
      <c r="FI65" s="248"/>
      <c r="FJ65" s="248"/>
      <c r="FK65" s="248"/>
      <c r="FL65" s="248"/>
      <c r="FM65" s="248"/>
      <c r="FN65" s="248"/>
      <c r="FO65" s="248"/>
      <c r="FP65" s="248"/>
      <c r="FQ65" s="248"/>
      <c r="FR65" s="248"/>
      <c r="FS65" s="248"/>
      <c r="FT65" s="248"/>
      <c r="FU65" s="248"/>
      <c r="FV65" s="248"/>
      <c r="FW65" s="248"/>
      <c r="FX65" s="248"/>
      <c r="FY65" s="248"/>
      <c r="FZ65" s="248"/>
      <c r="GA65" s="248"/>
      <c r="GB65" s="248"/>
      <c r="GC65" s="248"/>
      <c r="GD65" s="248"/>
      <c r="GE65" s="248"/>
      <c r="GF65" s="248"/>
      <c r="GG65" s="248"/>
      <c r="GH65" s="248"/>
      <c r="GI65" s="248"/>
      <c r="GJ65" s="248"/>
      <c r="GK65" s="248"/>
      <c r="GL65" s="248"/>
      <c r="GM65" s="248"/>
      <c r="GN65" s="248"/>
      <c r="GO65" s="248"/>
      <c r="GP65" s="248"/>
      <c r="GQ65" s="248"/>
      <c r="GR65" s="248"/>
      <c r="GS65" s="248"/>
      <c r="GT65" s="248"/>
      <c r="GU65" s="248"/>
      <c r="GV65" s="248"/>
      <c r="GW65" s="248"/>
      <c r="GX65" s="248"/>
      <c r="GY65" s="248"/>
      <c r="GZ65" s="248"/>
      <c r="HA65" s="248"/>
      <c r="HB65" s="248"/>
      <c r="HC65" s="248"/>
      <c r="HD65" s="248"/>
      <c r="HE65" s="248"/>
      <c r="HF65" s="248"/>
      <c r="HG65" s="248"/>
      <c r="HH65" s="248"/>
      <c r="HI65" s="248"/>
      <c r="HJ65" s="248"/>
      <c r="HK65" s="248"/>
      <c r="HL65" s="248"/>
      <c r="HM65" s="248"/>
      <c r="HN65" s="248"/>
      <c r="HO65" s="248"/>
      <c r="HP65" s="248"/>
      <c r="HQ65" s="248"/>
      <c r="HR65" s="248"/>
      <c r="HS65" s="248"/>
      <c r="HT65" s="248"/>
      <c r="HU65" s="248"/>
      <c r="HV65" s="248"/>
      <c r="HW65" s="248"/>
      <c r="HX65" s="248"/>
      <c r="HY65" s="248"/>
      <c r="HZ65" s="248"/>
      <c r="IA65" s="248"/>
      <c r="IB65" s="248"/>
      <c r="IC65" s="248"/>
      <c r="ID65" s="248"/>
      <c r="IE65" s="248"/>
      <c r="IF65" s="248"/>
      <c r="IG65" s="248"/>
      <c r="IH65" s="248"/>
      <c r="II65" s="248"/>
      <c r="IJ65" s="248"/>
      <c r="IK65" s="248"/>
      <c r="IL65" s="248"/>
      <c r="IM65" s="248"/>
      <c r="IN65" s="248"/>
      <c r="IO65" s="248"/>
      <c r="IP65" s="248"/>
      <c r="IQ65" s="248"/>
      <c r="IR65" s="248"/>
      <c r="IS65" s="248"/>
      <c r="IT65" s="248"/>
      <c r="IU65" s="248"/>
      <c r="IV65" s="248"/>
      <c r="IW65" s="248"/>
      <c r="IX65" s="248"/>
      <c r="IY65" s="248"/>
      <c r="IZ65" s="248"/>
      <c r="JA65" s="248"/>
      <c r="JB65" s="248"/>
      <c r="JC65" s="248"/>
      <c r="JD65" s="248"/>
      <c r="JE65" s="248"/>
      <c r="JF65" s="248"/>
      <c r="JG65" s="248"/>
      <c r="JH65" s="248"/>
      <c r="JI65" s="248"/>
      <c r="JJ65" s="248"/>
      <c r="JK65" s="248"/>
      <c r="JL65" s="248"/>
      <c r="JM65" s="248"/>
      <c r="JN65" s="248"/>
      <c r="JO65" s="248"/>
      <c r="JP65" s="248"/>
      <c r="JQ65" s="248"/>
      <c r="JR65" s="248"/>
      <c r="JS65" s="248"/>
      <c r="JT65" s="248"/>
      <c r="JU65" s="248"/>
      <c r="JV65" s="248"/>
      <c r="JW65" s="248"/>
      <c r="JX65" s="248"/>
      <c r="JY65" s="248"/>
      <c r="JZ65" s="248"/>
      <c r="KA65" s="248"/>
      <c r="KB65" s="248"/>
      <c r="KC65" s="248"/>
      <c r="KD65" s="248"/>
      <c r="KE65" s="248"/>
      <c r="KF65" s="248"/>
      <c r="KG65" s="248"/>
      <c r="KH65" s="248"/>
      <c r="KI65" s="248"/>
      <c r="KJ65" s="248"/>
      <c r="KK65" s="248"/>
      <c r="KL65" s="248"/>
      <c r="KM65" s="248"/>
      <c r="KN65" s="248"/>
      <c r="KO65" s="248"/>
      <c r="KP65" s="248"/>
      <c r="KQ65" s="248"/>
      <c r="KR65" s="248"/>
      <c r="KS65" s="248"/>
      <c r="KT65" s="248"/>
      <c r="KU65" s="248"/>
      <c r="KV65" s="248"/>
      <c r="KW65" s="248"/>
      <c r="KX65" s="248"/>
      <c r="KY65" s="248"/>
      <c r="KZ65" s="248"/>
      <c r="LA65" s="248"/>
      <c r="LB65" s="248"/>
      <c r="LC65" s="248"/>
      <c r="LD65" s="248"/>
      <c r="LE65" s="248"/>
      <c r="LF65" s="248"/>
      <c r="LG65" s="248"/>
      <c r="LH65" s="248"/>
      <c r="LI65" s="248"/>
      <c r="LJ65" s="248"/>
      <c r="LK65" s="248"/>
      <c r="LL65" s="248"/>
      <c r="LM65" s="248"/>
      <c r="LN65" s="248"/>
      <c r="LO65" s="248"/>
      <c r="LP65" s="248"/>
      <c r="LQ65" s="248"/>
      <c r="LR65" s="248"/>
      <c r="LS65" s="248"/>
      <c r="LT65" s="248"/>
      <c r="LU65" s="248"/>
      <c r="LV65" s="248"/>
      <c r="LW65" s="248"/>
      <c r="LX65" s="248"/>
      <c r="LY65" s="248"/>
      <c r="LZ65" s="248"/>
      <c r="MA65" s="248"/>
      <c r="MB65" s="248"/>
      <c r="MC65" s="248"/>
      <c r="MD65" s="248"/>
      <c r="ME65" s="248"/>
      <c r="MF65" s="248"/>
      <c r="MG65" s="248"/>
      <c r="MH65" s="248"/>
      <c r="MI65" s="248"/>
      <c r="MJ65" s="248"/>
      <c r="MK65" s="248"/>
      <c r="ML65" s="248"/>
      <c r="MM65" s="248"/>
      <c r="MN65" s="248"/>
      <c r="MO65" s="248"/>
      <c r="MP65" s="248"/>
      <c r="MQ65" s="248"/>
      <c r="MR65" s="248"/>
      <c r="MS65" s="248"/>
      <c r="MT65" s="248"/>
      <c r="MU65" s="248"/>
      <c r="MV65" s="248"/>
      <c r="MW65" s="248"/>
      <c r="MX65" s="248"/>
      <c r="MY65" s="248"/>
      <c r="MZ65" s="248"/>
      <c r="NA65" s="248"/>
      <c r="NB65" s="248"/>
      <c r="NC65" s="248"/>
      <c r="ND65" s="248"/>
      <c r="NE65" s="248"/>
      <c r="NF65" s="248"/>
      <c r="NG65" s="248"/>
      <c r="NH65" s="248"/>
      <c r="NI65" s="248"/>
      <c r="NJ65" s="248"/>
      <c r="NK65" s="248"/>
      <c r="NL65" s="248"/>
      <c r="NM65" s="248"/>
      <c r="NN65" s="248"/>
      <c r="NO65" s="248"/>
      <c r="NP65" s="248"/>
      <c r="NQ65" s="248"/>
      <c r="NR65" s="248"/>
      <c r="NS65" s="248"/>
      <c r="NT65" s="248"/>
      <c r="NU65" s="248"/>
      <c r="NV65" s="248"/>
      <c r="NW65" s="248"/>
      <c r="NX65" s="248"/>
      <c r="NY65" s="248"/>
      <c r="NZ65" s="248"/>
      <c r="OA65" s="248"/>
      <c r="OB65" s="248"/>
      <c r="OC65" s="248"/>
      <c r="OD65" s="248"/>
      <c r="OE65" s="248"/>
      <c r="OF65" s="248"/>
      <c r="OG65" s="248"/>
      <c r="OH65" s="248"/>
      <c r="OI65" s="248"/>
      <c r="OJ65" s="248"/>
      <c r="OK65" s="248"/>
      <c r="OL65" s="248"/>
      <c r="OM65" s="248"/>
      <c r="ON65" s="248"/>
      <c r="OO65" s="248"/>
      <c r="OP65" s="248"/>
      <c r="OQ65" s="248"/>
      <c r="OR65" s="248"/>
      <c r="OS65" s="248"/>
      <c r="OT65" s="248"/>
      <c r="OU65" s="248"/>
      <c r="OV65" s="248"/>
      <c r="OW65" s="248"/>
      <c r="OX65" s="248"/>
      <c r="OY65" s="248"/>
      <c r="OZ65" s="248"/>
      <c r="PA65" s="248"/>
      <c r="PB65" s="248"/>
      <c r="PC65" s="248"/>
      <c r="PD65" s="248"/>
      <c r="PE65" s="248"/>
      <c r="PF65" s="248"/>
      <c r="PG65" s="248"/>
      <c r="PH65" s="248"/>
      <c r="PI65" s="248"/>
      <c r="PJ65" s="248"/>
      <c r="PK65" s="248"/>
      <c r="PL65" s="248"/>
      <c r="PM65" s="248"/>
      <c r="PN65" s="248"/>
      <c r="PO65" s="248"/>
      <c r="PP65" s="248"/>
    </row>
    <row r="66" spans="1:432" s="342" customFormat="1" x14ac:dyDescent="0.2">
      <c r="A66" s="194" t="s">
        <v>16</v>
      </c>
      <c r="B66" s="48" t="s">
        <v>1129</v>
      </c>
      <c r="C66" s="48" t="s">
        <v>1128</v>
      </c>
      <c r="D66" s="48" t="s">
        <v>1127</v>
      </c>
      <c r="E66" s="48"/>
      <c r="F66" s="48" t="s">
        <v>14</v>
      </c>
      <c r="G66" s="48">
        <v>201610</v>
      </c>
      <c r="H66" s="48" t="s">
        <v>91</v>
      </c>
      <c r="I66" s="48" t="s">
        <v>1130</v>
      </c>
      <c r="J66" s="48" t="s">
        <v>1131</v>
      </c>
      <c r="K66" s="14" t="s">
        <v>1311</v>
      </c>
      <c r="L66" s="14" t="s">
        <v>817</v>
      </c>
      <c r="M66" s="14">
        <v>22338</v>
      </c>
      <c r="N66" s="14">
        <v>22338</v>
      </c>
      <c r="O66" s="14">
        <v>0</v>
      </c>
      <c r="P66" s="14">
        <v>0</v>
      </c>
      <c r="Q66" s="14">
        <v>2100</v>
      </c>
      <c r="R66" s="195">
        <v>7812</v>
      </c>
      <c r="S66" s="195">
        <f t="shared" si="8"/>
        <v>0</v>
      </c>
      <c r="T66" s="195">
        <f t="shared" si="9"/>
        <v>7812</v>
      </c>
      <c r="U66" s="195">
        <f t="shared" si="14"/>
        <v>2100</v>
      </c>
      <c r="V66" s="195"/>
      <c r="W66" s="195">
        <f t="shared" si="10"/>
        <v>5712</v>
      </c>
      <c r="X66" s="195" t="s">
        <v>1460</v>
      </c>
      <c r="Y66" s="227"/>
      <c r="Z66" s="227"/>
      <c r="AA66" s="134" t="s">
        <v>688</v>
      </c>
      <c r="AB66" s="195" t="s">
        <v>689</v>
      </c>
      <c r="AC66" s="398" t="s">
        <v>965</v>
      </c>
      <c r="AD66" s="309" t="s">
        <v>692</v>
      </c>
      <c r="AE66" s="195"/>
      <c r="AF66" s="195"/>
      <c r="AG66" s="195"/>
      <c r="AH66" s="195"/>
      <c r="AI66" s="195">
        <v>1.5</v>
      </c>
      <c r="AJ66" s="195"/>
      <c r="AK66" s="195"/>
      <c r="AL66" s="241"/>
      <c r="AM66" s="195">
        <v>995</v>
      </c>
      <c r="AN66" s="195"/>
      <c r="AO66" s="195"/>
      <c r="AP66" s="195"/>
      <c r="AQ66" s="195"/>
      <c r="AR66" s="195"/>
      <c r="AS66" s="195"/>
      <c r="AT66" s="195"/>
      <c r="AU66" s="195"/>
      <c r="AV66" s="195"/>
      <c r="AW66" s="195"/>
      <c r="AX66" s="195"/>
      <c r="AY66" s="195"/>
      <c r="AZ66" s="195"/>
      <c r="BA66" s="195"/>
      <c r="BB66" s="386">
        <f t="shared" si="4"/>
        <v>995</v>
      </c>
      <c r="BC66" s="195">
        <f t="shared" si="11"/>
        <v>3095</v>
      </c>
      <c r="BD66" s="195">
        <f t="shared" si="12"/>
        <v>4717</v>
      </c>
      <c r="BE66" s="359">
        <f t="shared" si="13"/>
        <v>0.60381464413722474</v>
      </c>
      <c r="BF66" s="195"/>
      <c r="BG66" s="195"/>
      <c r="BH66" s="195"/>
      <c r="BI66" s="195" t="s">
        <v>1183</v>
      </c>
      <c r="BJ66" s="195" t="s">
        <v>1008</v>
      </c>
      <c r="BK66" s="195"/>
      <c r="BL66" s="195" t="s">
        <v>1090</v>
      </c>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5"/>
      <c r="DN66" s="195"/>
      <c r="DO66" s="195"/>
      <c r="DP66" s="195"/>
      <c r="DQ66" s="195"/>
      <c r="DR66" s="195"/>
      <c r="DS66" s="195"/>
      <c r="DT66" s="195"/>
      <c r="DU66" s="195"/>
      <c r="DV66" s="195"/>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227"/>
    </row>
    <row r="67" spans="1:432" s="342" customFormat="1" x14ac:dyDescent="0.2">
      <c r="A67" s="194" t="s">
        <v>16</v>
      </c>
      <c r="B67" s="48" t="s">
        <v>1141</v>
      </c>
      <c r="C67" s="48" t="s">
        <v>380</v>
      </c>
      <c r="D67" s="48" t="s">
        <v>1140</v>
      </c>
      <c r="E67" s="48"/>
      <c r="F67" s="48" t="s">
        <v>14</v>
      </c>
      <c r="G67" s="48">
        <v>201610</v>
      </c>
      <c r="H67" s="48" t="s">
        <v>91</v>
      </c>
      <c r="I67" s="48" t="s">
        <v>1142</v>
      </c>
      <c r="J67" s="48"/>
      <c r="K67" s="14" t="s">
        <v>1349</v>
      </c>
      <c r="L67" s="14" t="s">
        <v>817</v>
      </c>
      <c r="M67" s="14">
        <v>22338</v>
      </c>
      <c r="N67" s="14">
        <v>22338</v>
      </c>
      <c r="O67" s="14">
        <v>0</v>
      </c>
      <c r="P67" s="14">
        <v>0</v>
      </c>
      <c r="Q67" s="14">
        <v>2100</v>
      </c>
      <c r="R67" s="195">
        <v>7812</v>
      </c>
      <c r="S67" s="195">
        <f t="shared" si="8"/>
        <v>0</v>
      </c>
      <c r="T67" s="195">
        <f t="shared" si="9"/>
        <v>7812</v>
      </c>
      <c r="U67" s="195">
        <f t="shared" si="14"/>
        <v>2100</v>
      </c>
      <c r="V67" s="195"/>
      <c r="W67" s="195">
        <f t="shared" si="10"/>
        <v>5712</v>
      </c>
      <c r="X67" s="195" t="s">
        <v>1460</v>
      </c>
      <c r="Y67" s="227"/>
      <c r="Z67" s="227"/>
      <c r="AA67" s="134" t="s">
        <v>688</v>
      </c>
      <c r="AB67" s="195" t="s">
        <v>689</v>
      </c>
      <c r="AC67" s="398" t="s">
        <v>965</v>
      </c>
      <c r="AD67" s="309" t="s">
        <v>692</v>
      </c>
      <c r="AE67" s="195"/>
      <c r="AF67" s="195"/>
      <c r="AG67" s="195"/>
      <c r="AH67" s="195"/>
      <c r="AI67" s="195">
        <v>2</v>
      </c>
      <c r="AJ67" s="195"/>
      <c r="AK67" s="195"/>
      <c r="AL67" s="241"/>
      <c r="AM67" s="195"/>
      <c r="AN67" s="195"/>
      <c r="AO67" s="195"/>
      <c r="AP67" s="195"/>
      <c r="AQ67" s="195"/>
      <c r="AR67" s="195"/>
      <c r="AS67" s="195"/>
      <c r="AT67" s="195"/>
      <c r="AU67" s="195"/>
      <c r="AV67" s="195"/>
      <c r="AW67" s="195"/>
      <c r="AX67" s="195"/>
      <c r="AY67" s="195"/>
      <c r="AZ67" s="195"/>
      <c r="BA67" s="195"/>
      <c r="BB67" s="386">
        <f t="shared" si="4"/>
        <v>0</v>
      </c>
      <c r="BC67" s="195">
        <f t="shared" si="11"/>
        <v>2100</v>
      </c>
      <c r="BD67" s="195">
        <f t="shared" si="12"/>
        <v>5712</v>
      </c>
      <c r="BE67" s="359">
        <f t="shared" si="13"/>
        <v>0.73118279569892475</v>
      </c>
      <c r="BF67" s="195"/>
      <c r="BG67" s="195"/>
      <c r="BH67" s="195"/>
      <c r="BI67" s="195" t="s">
        <v>91</v>
      </c>
      <c r="BJ67" s="195" t="s">
        <v>91</v>
      </c>
      <c r="BK67" s="195"/>
      <c r="BL67" s="195" t="s">
        <v>1090</v>
      </c>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227"/>
    </row>
    <row r="68" spans="1:432" s="248" customFormat="1" x14ac:dyDescent="0.2">
      <c r="A68" s="194" t="s">
        <v>16</v>
      </c>
      <c r="B68" s="48" t="s">
        <v>734</v>
      </c>
      <c r="C68" s="48" t="s">
        <v>733</v>
      </c>
      <c r="D68" s="48" t="s">
        <v>732</v>
      </c>
      <c r="E68" s="48"/>
      <c r="F68" s="48" t="s">
        <v>14</v>
      </c>
      <c r="G68" s="48">
        <v>201610</v>
      </c>
      <c r="H68" s="48" t="s">
        <v>91</v>
      </c>
      <c r="I68" s="48" t="s">
        <v>735</v>
      </c>
      <c r="J68" s="48"/>
      <c r="K68" s="14" t="s">
        <v>1304</v>
      </c>
      <c r="L68" s="14" t="s">
        <v>817</v>
      </c>
      <c r="M68" s="14">
        <v>22338</v>
      </c>
      <c r="N68" s="14">
        <v>20500</v>
      </c>
      <c r="O68" s="14">
        <v>4122</v>
      </c>
      <c r="P68" s="14">
        <v>1838</v>
      </c>
      <c r="Q68" s="14" t="s">
        <v>13</v>
      </c>
      <c r="R68" s="195">
        <v>7812</v>
      </c>
      <c r="S68" s="195">
        <f t="shared" si="8"/>
        <v>4122</v>
      </c>
      <c r="T68" s="195">
        <f t="shared" si="9"/>
        <v>3690</v>
      </c>
      <c r="U68" s="195"/>
      <c r="V68" s="195"/>
      <c r="W68" s="195">
        <f t="shared" si="10"/>
        <v>3690</v>
      </c>
      <c r="X68" s="195" t="s">
        <v>1460</v>
      </c>
      <c r="Y68" s="227"/>
      <c r="Z68" s="227"/>
      <c r="AA68" s="134" t="s">
        <v>688</v>
      </c>
      <c r="AB68" s="195" t="s">
        <v>689</v>
      </c>
      <c r="AC68" s="398" t="s">
        <v>965</v>
      </c>
      <c r="AD68" s="309" t="s">
        <v>692</v>
      </c>
      <c r="AE68" s="195"/>
      <c r="AF68" s="195"/>
      <c r="AG68" s="195"/>
      <c r="AH68" s="195"/>
      <c r="AI68" s="195">
        <v>1</v>
      </c>
      <c r="AJ68" s="195" t="s">
        <v>1354</v>
      </c>
      <c r="AK68" s="195"/>
      <c r="AL68" s="241"/>
      <c r="AM68" s="195"/>
      <c r="AN68" s="195"/>
      <c r="AO68" s="195"/>
      <c r="AP68" s="195"/>
      <c r="AQ68" s="195"/>
      <c r="AR68" s="195"/>
      <c r="AS68" s="195"/>
      <c r="AT68" s="195"/>
      <c r="AU68" s="195"/>
      <c r="AV68" s="195"/>
      <c r="AW68" s="195"/>
      <c r="AX68" s="195">
        <v>510</v>
      </c>
      <c r="AY68" s="195"/>
      <c r="AZ68" s="195"/>
      <c r="BA68" s="195"/>
      <c r="BB68" s="386">
        <f t="shared" si="4"/>
        <v>510</v>
      </c>
      <c r="BC68" s="195">
        <f t="shared" si="11"/>
        <v>510</v>
      </c>
      <c r="BD68" s="195">
        <f t="shared" si="12"/>
        <v>3180</v>
      </c>
      <c r="BE68" s="359">
        <f t="shared" si="13"/>
        <v>0.40706605222734255</v>
      </c>
      <c r="BF68" s="195"/>
      <c r="BG68" s="195"/>
      <c r="BH68" s="195" t="s">
        <v>1008</v>
      </c>
      <c r="BI68" s="195" t="s">
        <v>91</v>
      </c>
      <c r="BJ68" s="195" t="s">
        <v>91</v>
      </c>
      <c r="BK68" s="195"/>
      <c r="BL68" s="195" t="s">
        <v>1090</v>
      </c>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227"/>
    </row>
    <row r="69" spans="1:432" s="342" customFormat="1" x14ac:dyDescent="0.2">
      <c r="A69" s="245" t="s">
        <v>16</v>
      </c>
      <c r="B69" s="246" t="s">
        <v>798</v>
      </c>
      <c r="C69" s="246" t="s">
        <v>165</v>
      </c>
      <c r="D69" s="246" t="s">
        <v>796</v>
      </c>
      <c r="E69" s="246" t="s">
        <v>1334</v>
      </c>
      <c r="F69" s="246" t="s">
        <v>14</v>
      </c>
      <c r="G69" s="246">
        <v>201610</v>
      </c>
      <c r="H69" s="246" t="s">
        <v>91</v>
      </c>
      <c r="I69" s="246" t="s">
        <v>799</v>
      </c>
      <c r="J69" s="246" t="s">
        <v>800</v>
      </c>
      <c r="K69" s="247" t="s">
        <v>1317</v>
      </c>
      <c r="L69" s="248" t="s">
        <v>1317</v>
      </c>
      <c r="M69" s="247"/>
      <c r="N69" s="247"/>
      <c r="O69" s="247"/>
      <c r="P69" s="247"/>
      <c r="Q69" s="247"/>
      <c r="R69" s="195">
        <v>7812</v>
      </c>
      <c r="S69" s="195">
        <f t="shared" si="8"/>
        <v>0</v>
      </c>
      <c r="T69" s="195">
        <f t="shared" si="9"/>
        <v>7812</v>
      </c>
      <c r="U69" s="248"/>
      <c r="V69" s="248"/>
      <c r="W69" s="195">
        <f t="shared" si="10"/>
        <v>7812</v>
      </c>
      <c r="X69" s="195" t="s">
        <v>1460</v>
      </c>
      <c r="Y69" s="248"/>
      <c r="Z69" s="248"/>
      <c r="AA69" s="248" t="s">
        <v>688</v>
      </c>
      <c r="AB69" s="248" t="s">
        <v>689</v>
      </c>
      <c r="AC69" s="398" t="s">
        <v>1455</v>
      </c>
      <c r="AD69" s="310"/>
      <c r="AE69" s="248"/>
      <c r="AF69" s="248"/>
      <c r="AG69" s="248"/>
      <c r="AH69" s="248"/>
      <c r="AI69" s="248">
        <v>1</v>
      </c>
      <c r="AJ69" s="248" t="s">
        <v>1354</v>
      </c>
      <c r="AK69" s="248"/>
      <c r="AL69" s="248" t="s">
        <v>802</v>
      </c>
      <c r="AM69" s="248"/>
      <c r="AN69" s="248"/>
      <c r="AO69" s="248"/>
      <c r="AP69" s="248"/>
      <c r="AQ69" s="248"/>
      <c r="AR69" s="248"/>
      <c r="AS69" s="248"/>
      <c r="AT69" s="248"/>
      <c r="AU69" s="248"/>
      <c r="AV69" s="248"/>
      <c r="AW69" s="248"/>
      <c r="AX69" s="248"/>
      <c r="AY69" s="248"/>
      <c r="AZ69" s="248"/>
      <c r="BA69" s="248"/>
      <c r="BB69" s="386">
        <f t="shared" si="4"/>
        <v>0</v>
      </c>
      <c r="BC69" s="195">
        <f t="shared" si="11"/>
        <v>0</v>
      </c>
      <c r="BD69" s="195">
        <f t="shared" si="12"/>
        <v>7812</v>
      </c>
      <c r="BE69" s="359">
        <f t="shared" si="13"/>
        <v>1</v>
      </c>
      <c r="BF69" s="248"/>
      <c r="BG69" s="248"/>
      <c r="BH69" s="248"/>
      <c r="BI69" s="248"/>
      <c r="BJ69" s="248"/>
      <c r="BK69" s="248"/>
      <c r="BL69" s="195" t="s">
        <v>1090</v>
      </c>
      <c r="BM69" s="248"/>
      <c r="BN69" s="248"/>
      <c r="BO69" s="248"/>
      <c r="BP69" s="248"/>
      <c r="BQ69" s="248"/>
      <c r="BR69" s="248"/>
      <c r="BS69" s="248"/>
      <c r="BT69" s="248"/>
      <c r="BU69" s="248"/>
      <c r="BV69" s="248"/>
      <c r="BW69" s="248"/>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48"/>
      <c r="DF69" s="248"/>
      <c r="DG69" s="248"/>
      <c r="DH69" s="248"/>
      <c r="DI69" s="248"/>
      <c r="DJ69" s="248"/>
      <c r="DK69" s="248"/>
      <c r="DL69" s="248"/>
      <c r="DM69" s="248"/>
      <c r="DN69" s="248"/>
      <c r="DO69" s="248"/>
      <c r="DP69" s="248"/>
      <c r="DQ69" s="248"/>
      <c r="DR69" s="248"/>
      <c r="DS69" s="248"/>
      <c r="DT69" s="248"/>
      <c r="DU69" s="248"/>
      <c r="DV69" s="248"/>
      <c r="DW69" s="248"/>
      <c r="DX69" s="248"/>
      <c r="DY69" s="248"/>
      <c r="DZ69" s="248"/>
      <c r="EA69" s="248"/>
      <c r="EB69" s="248"/>
      <c r="EC69" s="248"/>
      <c r="ED69" s="248"/>
      <c r="EE69" s="248"/>
      <c r="EF69" s="248"/>
      <c r="EG69" s="248"/>
      <c r="EH69" s="248"/>
      <c r="EI69" s="248"/>
      <c r="EJ69" s="248"/>
      <c r="EK69" s="248"/>
      <c r="EL69" s="248"/>
      <c r="EM69" s="248"/>
      <c r="EN69" s="248"/>
      <c r="EO69" s="248"/>
      <c r="EP69" s="248"/>
      <c r="EQ69" s="248"/>
      <c r="ER69" s="248"/>
      <c r="ES69" s="248"/>
      <c r="ET69" s="248"/>
      <c r="EU69" s="248"/>
      <c r="EV69" s="248"/>
      <c r="EW69" s="248"/>
      <c r="EX69" s="248"/>
      <c r="EY69" s="248"/>
      <c r="EZ69" s="248"/>
      <c r="FA69" s="248"/>
      <c r="FB69" s="248"/>
      <c r="FC69" s="248"/>
      <c r="FD69" s="248"/>
      <c r="FE69" s="248"/>
      <c r="FF69" s="248"/>
      <c r="FG69" s="248"/>
      <c r="FH69" s="248"/>
      <c r="FI69" s="248"/>
      <c r="FJ69" s="248"/>
      <c r="FK69" s="248"/>
      <c r="FL69" s="248"/>
      <c r="FM69" s="248"/>
      <c r="FN69" s="248"/>
      <c r="FO69" s="248"/>
      <c r="FP69" s="248"/>
      <c r="FQ69" s="248"/>
      <c r="FR69" s="248"/>
      <c r="FS69" s="248"/>
      <c r="FT69" s="248"/>
      <c r="FU69" s="248"/>
      <c r="FV69" s="248"/>
      <c r="FW69" s="248"/>
      <c r="FX69" s="248"/>
      <c r="FY69" s="248"/>
      <c r="FZ69" s="248"/>
      <c r="GA69" s="248"/>
      <c r="GB69" s="248"/>
      <c r="GC69" s="248"/>
      <c r="GD69" s="248"/>
      <c r="GE69" s="248"/>
      <c r="GF69" s="248"/>
      <c r="GG69" s="248"/>
      <c r="GH69" s="248"/>
      <c r="GI69" s="248"/>
      <c r="GJ69" s="248"/>
      <c r="GK69" s="248"/>
      <c r="GL69" s="248"/>
      <c r="GM69" s="248"/>
      <c r="GN69" s="248"/>
      <c r="GO69" s="248"/>
      <c r="GP69" s="248"/>
      <c r="GQ69" s="248"/>
      <c r="GR69" s="248"/>
      <c r="GS69" s="248"/>
      <c r="GT69" s="248"/>
      <c r="GU69" s="248"/>
      <c r="GV69" s="248"/>
      <c r="GW69" s="248"/>
      <c r="GX69" s="248"/>
      <c r="GY69" s="248"/>
      <c r="GZ69" s="248"/>
      <c r="HA69" s="248"/>
      <c r="HB69" s="248"/>
      <c r="HC69" s="248"/>
      <c r="HD69" s="248"/>
      <c r="HE69" s="248"/>
      <c r="HF69" s="248"/>
      <c r="HG69" s="248"/>
      <c r="HH69" s="248"/>
      <c r="HI69" s="248"/>
      <c r="HJ69" s="248"/>
      <c r="HK69" s="248"/>
      <c r="HL69" s="248"/>
      <c r="HM69" s="248"/>
      <c r="HN69" s="248"/>
      <c r="HO69" s="248"/>
      <c r="HP69" s="248"/>
      <c r="HQ69" s="248"/>
      <c r="HR69" s="248"/>
      <c r="HS69" s="248"/>
      <c r="HT69" s="248"/>
      <c r="HU69" s="248"/>
      <c r="HV69" s="248"/>
      <c r="HW69" s="248"/>
      <c r="HX69" s="248"/>
      <c r="HY69" s="248"/>
      <c r="HZ69" s="248"/>
      <c r="IA69" s="248"/>
      <c r="IB69" s="248"/>
      <c r="IC69" s="248"/>
      <c r="ID69" s="248"/>
      <c r="IE69" s="248"/>
      <c r="IF69" s="248"/>
      <c r="IG69" s="248"/>
      <c r="IH69" s="248"/>
      <c r="II69" s="248"/>
      <c r="IJ69" s="248"/>
      <c r="IK69" s="248"/>
      <c r="IL69" s="248"/>
      <c r="IM69" s="248"/>
      <c r="IN69" s="248"/>
      <c r="IO69" s="248"/>
      <c r="IP69" s="248"/>
      <c r="IQ69" s="248"/>
      <c r="IR69" s="248"/>
      <c r="IS69" s="248"/>
      <c r="IT69" s="248"/>
      <c r="IU69" s="248"/>
      <c r="IV69" s="248"/>
      <c r="IW69" s="248"/>
      <c r="IX69" s="248"/>
      <c r="IY69" s="248"/>
      <c r="IZ69" s="248"/>
      <c r="JA69" s="248"/>
      <c r="JB69" s="248"/>
      <c r="JC69" s="248"/>
      <c r="JD69" s="248"/>
      <c r="JE69" s="248"/>
      <c r="JF69" s="248"/>
      <c r="JG69" s="248"/>
      <c r="JH69" s="248"/>
      <c r="JI69" s="248"/>
      <c r="JJ69" s="248"/>
      <c r="JK69" s="248"/>
      <c r="JL69" s="248"/>
      <c r="JM69" s="248"/>
      <c r="JN69" s="248"/>
      <c r="JO69" s="248"/>
      <c r="JP69" s="248"/>
      <c r="JQ69" s="248"/>
      <c r="JR69" s="248"/>
      <c r="JS69" s="248"/>
      <c r="JT69" s="248"/>
      <c r="JU69" s="248"/>
      <c r="JV69" s="248"/>
      <c r="JW69" s="248"/>
      <c r="JX69" s="248"/>
      <c r="JY69" s="248"/>
      <c r="JZ69" s="248"/>
      <c r="KA69" s="248"/>
      <c r="KB69" s="248"/>
      <c r="KC69" s="248"/>
      <c r="KD69" s="248"/>
      <c r="KE69" s="248"/>
      <c r="KF69" s="248"/>
      <c r="KG69" s="248"/>
      <c r="KH69" s="248"/>
      <c r="KI69" s="248"/>
      <c r="KJ69" s="248"/>
      <c r="KK69" s="248"/>
      <c r="KL69" s="248"/>
      <c r="KM69" s="248"/>
      <c r="KN69" s="248"/>
      <c r="KO69" s="248"/>
      <c r="KP69" s="248"/>
      <c r="KQ69" s="248"/>
      <c r="KR69" s="248"/>
      <c r="KS69" s="248"/>
      <c r="KT69" s="248"/>
      <c r="KU69" s="248"/>
      <c r="KV69" s="248"/>
      <c r="KW69" s="248"/>
      <c r="KX69" s="248"/>
      <c r="KY69" s="248"/>
      <c r="KZ69" s="248"/>
      <c r="LA69" s="248"/>
      <c r="LB69" s="248"/>
      <c r="LC69" s="248"/>
      <c r="LD69" s="248"/>
      <c r="LE69" s="248"/>
      <c r="LF69" s="248"/>
      <c r="LG69" s="248"/>
      <c r="LH69" s="248"/>
      <c r="LI69" s="248"/>
      <c r="LJ69" s="248"/>
      <c r="LK69" s="248"/>
      <c r="LL69" s="248"/>
      <c r="LM69" s="248"/>
      <c r="LN69" s="248"/>
      <c r="LO69" s="248"/>
      <c r="LP69" s="248"/>
      <c r="LQ69" s="248"/>
      <c r="LR69" s="248"/>
      <c r="LS69" s="248"/>
      <c r="LT69" s="248"/>
      <c r="LU69" s="248"/>
      <c r="LV69" s="248"/>
      <c r="LW69" s="248"/>
      <c r="LX69" s="248"/>
      <c r="LY69" s="248"/>
      <c r="LZ69" s="248"/>
      <c r="MA69" s="248"/>
      <c r="MB69" s="248"/>
      <c r="MC69" s="248"/>
      <c r="MD69" s="248"/>
      <c r="ME69" s="248"/>
      <c r="MF69" s="248"/>
      <c r="MG69" s="248"/>
      <c r="MH69" s="248"/>
      <c r="MI69" s="248"/>
      <c r="MJ69" s="248"/>
      <c r="MK69" s="248"/>
      <c r="ML69" s="248"/>
      <c r="MM69" s="248"/>
      <c r="MN69" s="248"/>
      <c r="MO69" s="248"/>
      <c r="MP69" s="248"/>
      <c r="MQ69" s="248"/>
      <c r="MR69" s="248"/>
      <c r="MS69" s="248"/>
      <c r="MT69" s="248"/>
      <c r="MU69" s="248"/>
      <c r="MV69" s="248"/>
      <c r="MW69" s="248"/>
      <c r="MX69" s="248"/>
      <c r="MY69" s="248"/>
      <c r="MZ69" s="248"/>
      <c r="NA69" s="248"/>
      <c r="NB69" s="248"/>
      <c r="NC69" s="248"/>
      <c r="ND69" s="248"/>
      <c r="NE69" s="248"/>
      <c r="NF69" s="248"/>
      <c r="NG69" s="248"/>
      <c r="NH69" s="248"/>
      <c r="NI69" s="248"/>
      <c r="NJ69" s="248"/>
      <c r="NK69" s="248"/>
      <c r="NL69" s="248"/>
      <c r="NM69" s="248"/>
      <c r="NN69" s="248"/>
      <c r="NO69" s="248"/>
      <c r="NP69" s="248"/>
      <c r="NQ69" s="248"/>
      <c r="NR69" s="248"/>
      <c r="NS69" s="248"/>
      <c r="NT69" s="248"/>
      <c r="NU69" s="248"/>
      <c r="NV69" s="248"/>
      <c r="NW69" s="248"/>
      <c r="NX69" s="248"/>
      <c r="NY69" s="248"/>
      <c r="NZ69" s="248"/>
      <c r="OA69" s="248"/>
      <c r="OB69" s="248"/>
      <c r="OC69" s="248"/>
      <c r="OD69" s="248"/>
      <c r="OE69" s="248"/>
      <c r="OF69" s="248"/>
      <c r="OG69" s="248"/>
      <c r="OH69" s="248"/>
      <c r="OI69" s="248"/>
      <c r="OJ69" s="248"/>
      <c r="OK69" s="248"/>
      <c r="OL69" s="248"/>
      <c r="OM69" s="248"/>
      <c r="ON69" s="248"/>
      <c r="OO69" s="248"/>
      <c r="OP69" s="248"/>
      <c r="OQ69" s="248"/>
      <c r="OR69" s="248"/>
      <c r="OS69" s="248"/>
      <c r="OT69" s="248"/>
      <c r="OU69" s="248"/>
      <c r="OV69" s="248"/>
      <c r="OW69" s="248"/>
      <c r="OX69" s="248"/>
      <c r="OY69" s="248"/>
      <c r="OZ69" s="248"/>
      <c r="PA69" s="248"/>
      <c r="PB69" s="248"/>
      <c r="PC69" s="248"/>
      <c r="PD69" s="248"/>
      <c r="PE69" s="248"/>
      <c r="PF69" s="248"/>
      <c r="PG69" s="248"/>
      <c r="PH69" s="248"/>
      <c r="PI69" s="248"/>
      <c r="PJ69" s="248"/>
      <c r="PK69" s="248"/>
      <c r="PL69" s="248"/>
      <c r="PM69" s="248"/>
      <c r="PN69" s="248"/>
      <c r="PO69" s="248"/>
      <c r="PP69" s="248"/>
    </row>
    <row r="70" spans="1:432" s="368" customFormat="1" x14ac:dyDescent="0.2">
      <c r="A70" s="345" t="s">
        <v>16</v>
      </c>
      <c r="B70" s="346" t="s">
        <v>811</v>
      </c>
      <c r="C70" s="346" t="s">
        <v>810</v>
      </c>
      <c r="D70" s="346" t="s">
        <v>809</v>
      </c>
      <c r="E70" s="346" t="s">
        <v>358</v>
      </c>
      <c r="F70" s="346" t="s">
        <v>14</v>
      </c>
      <c r="G70" s="346">
        <v>201610</v>
      </c>
      <c r="H70" s="346" t="s">
        <v>91</v>
      </c>
      <c r="I70" s="350" t="s">
        <v>812</v>
      </c>
      <c r="J70" s="346" t="s">
        <v>813</v>
      </c>
      <c r="K70" s="356" t="s">
        <v>1317</v>
      </c>
      <c r="L70" s="346" t="s">
        <v>1317</v>
      </c>
      <c r="M70" s="357"/>
      <c r="N70" s="357"/>
      <c r="O70" s="357"/>
      <c r="P70" s="357"/>
      <c r="Q70" s="357" t="s">
        <v>13</v>
      </c>
      <c r="R70" s="342">
        <v>7812</v>
      </c>
      <c r="S70" s="342">
        <f t="shared" si="8"/>
        <v>0</v>
      </c>
      <c r="T70" s="342">
        <f t="shared" si="9"/>
        <v>7812</v>
      </c>
      <c r="U70" s="342"/>
      <c r="V70" s="342"/>
      <c r="W70" s="342">
        <f t="shared" si="10"/>
        <v>7812</v>
      </c>
      <c r="X70" s="342" t="s">
        <v>1460</v>
      </c>
      <c r="Y70" s="342"/>
      <c r="Z70" s="342"/>
      <c r="AA70" s="348" t="s">
        <v>688</v>
      </c>
      <c r="AB70" s="342" t="s">
        <v>689</v>
      </c>
      <c r="AC70" s="398" t="s">
        <v>1455</v>
      </c>
      <c r="AD70" s="344"/>
      <c r="AE70" s="342"/>
      <c r="AF70" s="342"/>
      <c r="AG70" s="342"/>
      <c r="AH70" s="342"/>
      <c r="AI70" s="342">
        <v>1</v>
      </c>
      <c r="AJ70" s="342" t="s">
        <v>1355</v>
      </c>
      <c r="AK70" s="342"/>
      <c r="AL70" s="348"/>
      <c r="AM70" s="342"/>
      <c r="AN70" s="342"/>
      <c r="AO70" s="342"/>
      <c r="AP70" s="342"/>
      <c r="AQ70" s="342"/>
      <c r="AR70" s="342"/>
      <c r="AS70" s="342"/>
      <c r="AT70" s="342"/>
      <c r="AU70" s="342"/>
      <c r="AV70" s="342"/>
      <c r="AW70" s="342"/>
      <c r="AX70" s="342"/>
      <c r="AY70" s="342"/>
      <c r="AZ70" s="342"/>
      <c r="BA70" s="342"/>
      <c r="BB70" s="386">
        <f t="shared" si="4"/>
        <v>0</v>
      </c>
      <c r="BC70" s="195">
        <f t="shared" si="11"/>
        <v>0</v>
      </c>
      <c r="BD70" s="195">
        <f t="shared" si="12"/>
        <v>7812</v>
      </c>
      <c r="BE70" s="359">
        <f t="shared" si="13"/>
        <v>1</v>
      </c>
      <c r="BF70" s="342"/>
      <c r="BG70" s="342"/>
      <c r="BH70" s="342"/>
      <c r="BI70" s="342"/>
      <c r="BJ70" s="342"/>
      <c r="BK70" s="342"/>
      <c r="BL70" s="195" t="s">
        <v>1090</v>
      </c>
      <c r="BM70" s="342"/>
      <c r="BN70" s="342"/>
      <c r="BO70" s="342"/>
      <c r="BP70" s="342"/>
      <c r="BQ70" s="342"/>
      <c r="BR70" s="342"/>
      <c r="BS70" s="342"/>
      <c r="BT70" s="342"/>
      <c r="BU70" s="342"/>
      <c r="BV70" s="342"/>
      <c r="BW70" s="342"/>
      <c r="BX70" s="342"/>
      <c r="BY70" s="342"/>
      <c r="BZ70" s="342"/>
      <c r="CA70" s="342"/>
      <c r="CB70" s="342"/>
      <c r="CC70" s="342"/>
      <c r="CD70" s="342"/>
      <c r="CE70" s="342"/>
      <c r="CF70" s="342"/>
      <c r="CG70" s="342"/>
      <c r="CH70" s="342"/>
      <c r="CI70" s="342"/>
      <c r="CJ70" s="342"/>
      <c r="CK70" s="342"/>
      <c r="CL70" s="342"/>
      <c r="CM70" s="342"/>
      <c r="CN70" s="342"/>
      <c r="CO70" s="342"/>
      <c r="CP70" s="342"/>
      <c r="CQ70" s="342"/>
      <c r="CR70" s="342"/>
      <c r="CS70" s="342"/>
      <c r="CT70" s="342"/>
      <c r="CU70" s="342"/>
      <c r="CV70" s="342"/>
      <c r="CW70" s="342"/>
      <c r="CX70" s="342"/>
      <c r="CY70" s="342"/>
      <c r="CZ70" s="342"/>
      <c r="DA70" s="342"/>
      <c r="DB70" s="342"/>
      <c r="DC70" s="342"/>
      <c r="DD70" s="342"/>
      <c r="DE70" s="342"/>
      <c r="DF70" s="342"/>
      <c r="DG70" s="342"/>
      <c r="DH70" s="342"/>
      <c r="DI70" s="342"/>
      <c r="DJ70" s="342"/>
      <c r="DK70" s="342"/>
      <c r="DL70" s="342"/>
      <c r="DM70" s="342"/>
      <c r="DN70" s="342"/>
      <c r="DO70" s="342"/>
      <c r="DP70" s="342"/>
      <c r="DQ70" s="342"/>
      <c r="DR70" s="342"/>
      <c r="DS70" s="342"/>
      <c r="DT70" s="342"/>
      <c r="DU70" s="342"/>
      <c r="DV70" s="342"/>
      <c r="DW70" s="342"/>
      <c r="DX70" s="342"/>
      <c r="DY70" s="342"/>
      <c r="DZ70" s="342"/>
      <c r="EA70" s="342"/>
      <c r="EB70" s="342"/>
      <c r="EC70" s="342"/>
      <c r="ED70" s="342"/>
      <c r="EE70" s="342"/>
      <c r="EF70" s="342"/>
      <c r="EG70" s="342"/>
      <c r="EH70" s="342"/>
      <c r="EI70" s="342"/>
      <c r="EJ70" s="342"/>
      <c r="EK70" s="342"/>
      <c r="EL70" s="342"/>
      <c r="EM70" s="342"/>
      <c r="EN70" s="342"/>
      <c r="EO70" s="342"/>
      <c r="EP70" s="342"/>
      <c r="EQ70" s="342"/>
      <c r="ER70" s="342"/>
      <c r="ES70" s="342"/>
      <c r="ET70" s="342"/>
      <c r="EU70" s="342"/>
      <c r="EV70" s="342"/>
      <c r="EW70" s="342"/>
      <c r="EX70" s="342"/>
      <c r="EY70" s="342"/>
      <c r="EZ70" s="342"/>
      <c r="FA70" s="342"/>
      <c r="FB70" s="342"/>
      <c r="FC70" s="342"/>
      <c r="FD70" s="342"/>
      <c r="FE70" s="342"/>
      <c r="FF70" s="342"/>
      <c r="FG70" s="342"/>
      <c r="FH70" s="342"/>
      <c r="FI70" s="342"/>
      <c r="FJ70" s="342"/>
      <c r="FK70" s="342"/>
      <c r="FL70" s="342"/>
      <c r="FM70" s="342"/>
      <c r="FN70" s="342"/>
      <c r="FO70" s="342"/>
      <c r="FP70" s="342"/>
      <c r="FQ70" s="342"/>
      <c r="FR70" s="342"/>
      <c r="FS70" s="342"/>
      <c r="FT70" s="342"/>
      <c r="FU70" s="342"/>
      <c r="FV70" s="342"/>
      <c r="FW70" s="342"/>
      <c r="FX70" s="342"/>
      <c r="FY70" s="342"/>
      <c r="FZ70" s="342"/>
      <c r="GA70" s="342"/>
      <c r="GB70" s="342"/>
      <c r="GC70" s="342"/>
      <c r="GD70" s="342"/>
      <c r="GE70" s="342"/>
      <c r="GF70" s="342"/>
      <c r="GG70" s="342"/>
      <c r="GH70" s="342"/>
      <c r="GI70" s="342"/>
      <c r="GJ70" s="342"/>
      <c r="GK70" s="342"/>
      <c r="GL70" s="342"/>
      <c r="GM70" s="342"/>
      <c r="GN70" s="342"/>
      <c r="GO70" s="342"/>
      <c r="GP70" s="342"/>
      <c r="GQ70" s="342"/>
      <c r="GR70" s="342"/>
      <c r="GS70" s="342"/>
      <c r="GT70" s="342"/>
      <c r="GU70" s="342"/>
      <c r="GV70" s="342"/>
      <c r="GW70" s="342"/>
      <c r="GX70" s="342"/>
      <c r="GY70" s="342"/>
      <c r="GZ70" s="342"/>
      <c r="HA70" s="342"/>
      <c r="HB70" s="342"/>
      <c r="HC70" s="342"/>
      <c r="HD70" s="342"/>
      <c r="HE70" s="342"/>
      <c r="HF70" s="342"/>
      <c r="HG70" s="342"/>
      <c r="HH70" s="342"/>
      <c r="HI70" s="342"/>
      <c r="HJ70" s="342"/>
      <c r="HK70" s="342"/>
      <c r="HL70" s="342"/>
      <c r="HM70" s="342"/>
      <c r="HN70" s="342"/>
      <c r="HO70" s="342"/>
      <c r="HP70" s="342"/>
      <c r="HQ70" s="342"/>
      <c r="HR70" s="342"/>
      <c r="HS70" s="342"/>
      <c r="HT70" s="342"/>
      <c r="HU70" s="342"/>
      <c r="HV70" s="342"/>
      <c r="HW70" s="342"/>
      <c r="HX70" s="342"/>
      <c r="HY70" s="342"/>
      <c r="HZ70" s="342"/>
      <c r="IA70" s="342"/>
      <c r="IB70" s="342"/>
      <c r="IC70" s="342"/>
      <c r="ID70" s="342"/>
      <c r="IE70" s="342"/>
      <c r="IF70" s="342"/>
      <c r="IG70" s="342"/>
      <c r="IH70" s="342"/>
      <c r="II70" s="342"/>
      <c r="IJ70" s="342"/>
      <c r="IK70" s="342"/>
      <c r="IL70" s="342"/>
      <c r="IM70" s="342"/>
      <c r="IN70" s="342"/>
      <c r="IO70" s="342"/>
      <c r="IP70" s="342"/>
      <c r="IQ70" s="342"/>
      <c r="IR70" s="342"/>
      <c r="IS70" s="342"/>
      <c r="IT70" s="342"/>
      <c r="IU70" s="342"/>
      <c r="IV70" s="342"/>
      <c r="IW70" s="342"/>
      <c r="IX70" s="342"/>
      <c r="IY70" s="342"/>
      <c r="IZ70" s="342"/>
      <c r="JA70" s="342"/>
      <c r="JB70" s="342"/>
      <c r="JC70" s="342"/>
      <c r="JD70" s="342"/>
      <c r="JE70" s="342"/>
      <c r="JF70" s="342"/>
      <c r="JG70" s="342"/>
      <c r="JH70" s="342"/>
      <c r="JI70" s="342"/>
      <c r="JJ70" s="342"/>
      <c r="JK70" s="342"/>
      <c r="JL70" s="342"/>
      <c r="JM70" s="342"/>
      <c r="JN70" s="342"/>
      <c r="JO70" s="342"/>
      <c r="JP70" s="342"/>
      <c r="JQ70" s="342"/>
      <c r="JR70" s="342"/>
      <c r="JS70" s="342"/>
      <c r="JT70" s="342"/>
      <c r="JU70" s="342"/>
      <c r="JV70" s="342"/>
      <c r="JW70" s="342"/>
      <c r="JX70" s="342"/>
      <c r="JY70" s="342"/>
      <c r="JZ70" s="342"/>
      <c r="KA70" s="342"/>
      <c r="KB70" s="342"/>
      <c r="KC70" s="342"/>
      <c r="KD70" s="342"/>
      <c r="KE70" s="342"/>
      <c r="KF70" s="342"/>
      <c r="KG70" s="342"/>
      <c r="KH70" s="342"/>
      <c r="KI70" s="342"/>
      <c r="KJ70" s="342"/>
      <c r="KK70" s="342"/>
      <c r="KL70" s="342"/>
      <c r="KM70" s="342"/>
      <c r="KN70" s="342"/>
      <c r="KO70" s="342"/>
      <c r="KP70" s="342"/>
      <c r="KQ70" s="342"/>
      <c r="KR70" s="342"/>
      <c r="KS70" s="342"/>
      <c r="KT70" s="342"/>
      <c r="KU70" s="342"/>
      <c r="KV70" s="342"/>
      <c r="KW70" s="342"/>
      <c r="KX70" s="342"/>
      <c r="KY70" s="342"/>
      <c r="KZ70" s="342"/>
      <c r="LA70" s="342"/>
      <c r="LB70" s="342"/>
      <c r="LC70" s="342"/>
      <c r="LD70" s="342"/>
      <c r="LE70" s="342"/>
      <c r="LF70" s="342"/>
      <c r="LG70" s="342"/>
      <c r="LH70" s="342"/>
      <c r="LI70" s="342"/>
      <c r="LJ70" s="342"/>
      <c r="LK70" s="342"/>
      <c r="LL70" s="342"/>
      <c r="LM70" s="342"/>
      <c r="LN70" s="342"/>
      <c r="LO70" s="342"/>
      <c r="LP70" s="342"/>
      <c r="LQ70" s="342"/>
      <c r="LR70" s="342"/>
      <c r="LS70" s="342"/>
      <c r="LT70" s="342"/>
      <c r="LU70" s="342"/>
      <c r="LV70" s="342"/>
      <c r="LW70" s="342"/>
      <c r="LX70" s="342"/>
      <c r="LY70" s="342"/>
      <c r="LZ70" s="342"/>
      <c r="MA70" s="342"/>
      <c r="MB70" s="342"/>
      <c r="MC70" s="342"/>
      <c r="MD70" s="342"/>
      <c r="ME70" s="342"/>
      <c r="MF70" s="342"/>
      <c r="MG70" s="342"/>
      <c r="MH70" s="342"/>
      <c r="MI70" s="342"/>
      <c r="MJ70" s="342"/>
      <c r="MK70" s="342"/>
      <c r="ML70" s="342"/>
      <c r="MM70" s="342"/>
      <c r="MN70" s="342"/>
      <c r="MO70" s="342"/>
      <c r="MP70" s="342"/>
      <c r="MQ70" s="342"/>
      <c r="MR70" s="342"/>
      <c r="MS70" s="342"/>
      <c r="MT70" s="342"/>
      <c r="MU70" s="342"/>
      <c r="MV70" s="342"/>
      <c r="MW70" s="342"/>
      <c r="MX70" s="342"/>
      <c r="MY70" s="342"/>
      <c r="MZ70" s="342"/>
      <c r="NA70" s="342"/>
      <c r="NB70" s="342"/>
      <c r="NC70" s="342"/>
      <c r="ND70" s="342"/>
      <c r="NE70" s="342"/>
      <c r="NF70" s="342"/>
      <c r="NG70" s="342"/>
      <c r="NH70" s="342"/>
      <c r="NI70" s="342"/>
      <c r="NJ70" s="342"/>
      <c r="NK70" s="342"/>
      <c r="NL70" s="342"/>
      <c r="NM70" s="342"/>
      <c r="NN70" s="342"/>
      <c r="NO70" s="342"/>
      <c r="NP70" s="342"/>
      <c r="NQ70" s="342"/>
      <c r="NR70" s="342"/>
      <c r="NS70" s="342"/>
      <c r="NT70" s="342"/>
      <c r="NU70" s="342"/>
      <c r="NV70" s="342"/>
      <c r="NW70" s="342"/>
      <c r="NX70" s="342"/>
      <c r="NY70" s="342"/>
      <c r="NZ70" s="342"/>
      <c r="OA70" s="342"/>
      <c r="OB70" s="342"/>
      <c r="OC70" s="342"/>
      <c r="OD70" s="342"/>
      <c r="OE70" s="342"/>
      <c r="OF70" s="342"/>
      <c r="OG70" s="342"/>
      <c r="OH70" s="342"/>
      <c r="OI70" s="342"/>
      <c r="OJ70" s="342"/>
      <c r="OK70" s="342"/>
      <c r="OL70" s="342"/>
      <c r="OM70" s="342"/>
      <c r="ON70" s="342"/>
      <c r="OO70" s="342"/>
      <c r="OP70" s="342"/>
      <c r="OQ70" s="342"/>
      <c r="OR70" s="342"/>
      <c r="OS70" s="342"/>
      <c r="OT70" s="342"/>
      <c r="OU70" s="342"/>
      <c r="OV70" s="342"/>
      <c r="OW70" s="342"/>
      <c r="OX70" s="342"/>
      <c r="OY70" s="342"/>
      <c r="OZ70" s="342"/>
      <c r="PA70" s="342"/>
      <c r="PB70" s="342"/>
      <c r="PC70" s="342"/>
      <c r="PD70" s="342"/>
      <c r="PE70" s="342"/>
      <c r="PF70" s="342"/>
      <c r="PG70" s="342"/>
      <c r="PH70" s="342"/>
      <c r="PI70" s="342"/>
      <c r="PJ70" s="342"/>
      <c r="PK70" s="342"/>
      <c r="PL70" s="342"/>
      <c r="PM70" s="342"/>
      <c r="PN70" s="342"/>
      <c r="PO70" s="342"/>
      <c r="PP70" s="342"/>
    </row>
    <row r="71" spans="1:432" s="342" customFormat="1" x14ac:dyDescent="0.2">
      <c r="A71" s="345" t="s">
        <v>16</v>
      </c>
      <c r="B71" s="346" t="s">
        <v>830</v>
      </c>
      <c r="C71" s="346" t="s">
        <v>829</v>
      </c>
      <c r="D71" s="346" t="s">
        <v>828</v>
      </c>
      <c r="E71" s="346"/>
      <c r="F71" s="346" t="s">
        <v>14</v>
      </c>
      <c r="G71" s="346">
        <v>201610</v>
      </c>
      <c r="H71" s="346" t="s">
        <v>91</v>
      </c>
      <c r="I71" s="346" t="s">
        <v>831</v>
      </c>
      <c r="J71" s="346"/>
      <c r="K71" s="343" t="s">
        <v>1317</v>
      </c>
      <c r="L71" s="342" t="s">
        <v>1317</v>
      </c>
      <c r="M71" s="343"/>
      <c r="N71" s="343"/>
      <c r="O71" s="343"/>
      <c r="P71" s="343"/>
      <c r="Q71" s="343"/>
      <c r="R71" s="342">
        <v>7812</v>
      </c>
      <c r="S71" s="342">
        <f t="shared" si="8"/>
        <v>0</v>
      </c>
      <c r="T71" s="342">
        <f t="shared" si="9"/>
        <v>7812</v>
      </c>
      <c r="W71" s="342">
        <f t="shared" si="10"/>
        <v>7812</v>
      </c>
      <c r="X71" s="342" t="s">
        <v>1460</v>
      </c>
      <c r="AA71" s="348" t="s">
        <v>688</v>
      </c>
      <c r="AB71" s="342" t="s">
        <v>689</v>
      </c>
      <c r="AC71" s="398" t="s">
        <v>1455</v>
      </c>
      <c r="AD71" s="344"/>
      <c r="AI71" s="342">
        <v>1</v>
      </c>
      <c r="AJ71" s="342" t="s">
        <v>1355</v>
      </c>
      <c r="AL71" s="348"/>
      <c r="BB71" s="386">
        <f t="shared" si="4"/>
        <v>0</v>
      </c>
      <c r="BC71" s="195">
        <f t="shared" si="11"/>
        <v>0</v>
      </c>
      <c r="BD71" s="195">
        <f t="shared" si="12"/>
        <v>7812</v>
      </c>
      <c r="BE71" s="359">
        <f t="shared" si="13"/>
        <v>1</v>
      </c>
      <c r="BL71" s="195" t="s">
        <v>1090</v>
      </c>
    </row>
    <row r="72" spans="1:432" s="342" customFormat="1" ht="25.5" x14ac:dyDescent="0.2">
      <c r="A72" s="345" t="s">
        <v>16</v>
      </c>
      <c r="B72" s="351" t="s">
        <v>839</v>
      </c>
      <c r="C72" s="351" t="s">
        <v>838</v>
      </c>
      <c r="D72" s="351" t="s">
        <v>837</v>
      </c>
      <c r="E72" s="351"/>
      <c r="F72" s="351" t="s">
        <v>14</v>
      </c>
      <c r="G72" s="346">
        <v>201610</v>
      </c>
      <c r="H72" s="346" t="s">
        <v>91</v>
      </c>
      <c r="I72" s="351" t="s">
        <v>840</v>
      </c>
      <c r="J72" s="351"/>
      <c r="K72" s="342" t="s">
        <v>1317</v>
      </c>
      <c r="L72" s="342" t="s">
        <v>1317</v>
      </c>
      <c r="R72" s="342">
        <v>5682</v>
      </c>
      <c r="S72" s="342">
        <f t="shared" si="8"/>
        <v>0</v>
      </c>
      <c r="T72" s="342">
        <f t="shared" si="9"/>
        <v>5682</v>
      </c>
      <c r="W72" s="342">
        <f t="shared" si="10"/>
        <v>5682</v>
      </c>
      <c r="X72" s="342" t="s">
        <v>1460</v>
      </c>
      <c r="AA72" s="348" t="s">
        <v>688</v>
      </c>
      <c r="AB72" s="342" t="s">
        <v>689</v>
      </c>
      <c r="AC72" s="398" t="s">
        <v>965</v>
      </c>
      <c r="AD72" s="344" t="s">
        <v>692</v>
      </c>
      <c r="AI72" s="342">
        <v>1</v>
      </c>
      <c r="AJ72" s="345" t="s">
        <v>1357</v>
      </c>
      <c r="AL72" s="348"/>
      <c r="AZ72" s="342">
        <v>2100</v>
      </c>
      <c r="BB72" s="387">
        <v>2100</v>
      </c>
      <c r="BC72" s="342">
        <f t="shared" si="11"/>
        <v>2100</v>
      </c>
      <c r="BD72" s="342">
        <f t="shared" si="12"/>
        <v>3582</v>
      </c>
      <c r="BE72" s="360">
        <f t="shared" si="13"/>
        <v>0.63041182682154173</v>
      </c>
      <c r="BI72" s="342" t="s">
        <v>91</v>
      </c>
      <c r="BJ72" s="342" t="s">
        <v>1008</v>
      </c>
      <c r="BL72" s="195" t="s">
        <v>1090</v>
      </c>
    </row>
    <row r="73" spans="1:432" s="342" customFormat="1" x14ac:dyDescent="0.2">
      <c r="A73" s="194" t="s">
        <v>16</v>
      </c>
      <c r="B73" s="48" t="s">
        <v>855</v>
      </c>
      <c r="C73" s="48" t="s">
        <v>854</v>
      </c>
      <c r="D73" s="48" t="s">
        <v>853</v>
      </c>
      <c r="E73" s="48"/>
      <c r="F73" s="48" t="s">
        <v>14</v>
      </c>
      <c r="G73" s="48">
        <v>201610</v>
      </c>
      <c r="H73" s="48" t="s">
        <v>91</v>
      </c>
      <c r="I73" s="48" t="s">
        <v>856</v>
      </c>
      <c r="J73" s="48" t="s">
        <v>857</v>
      </c>
      <c r="K73" s="5" t="s">
        <v>1328</v>
      </c>
      <c r="L73" s="14" t="s">
        <v>817</v>
      </c>
      <c r="M73" s="5">
        <v>22338</v>
      </c>
      <c r="N73" s="5">
        <v>20500</v>
      </c>
      <c r="O73" s="5">
        <v>2</v>
      </c>
      <c r="P73" s="5">
        <v>1838</v>
      </c>
      <c r="Q73" s="237"/>
      <c r="R73" s="195">
        <v>7812</v>
      </c>
      <c r="S73" s="195">
        <f t="shared" si="8"/>
        <v>2</v>
      </c>
      <c r="T73" s="195">
        <f t="shared" si="9"/>
        <v>7810</v>
      </c>
      <c r="U73" s="195"/>
      <c r="V73" s="195"/>
      <c r="W73" s="195">
        <f t="shared" si="10"/>
        <v>7810</v>
      </c>
      <c r="X73" s="195" t="s">
        <v>1460</v>
      </c>
      <c r="Y73" s="227"/>
      <c r="Z73" s="227"/>
      <c r="AA73" s="134" t="s">
        <v>688</v>
      </c>
      <c r="AB73" s="195" t="s">
        <v>689</v>
      </c>
      <c r="AC73" s="398" t="s">
        <v>965</v>
      </c>
      <c r="AD73" s="309" t="s">
        <v>692</v>
      </c>
      <c r="AE73" s="195"/>
      <c r="AF73" s="195"/>
      <c r="AG73" s="195"/>
      <c r="AH73" s="195"/>
      <c r="AI73" s="195">
        <v>1.5</v>
      </c>
      <c r="AJ73" s="195"/>
      <c r="AK73" s="195"/>
      <c r="AL73" s="241"/>
      <c r="AM73" s="195">
        <v>995</v>
      </c>
      <c r="AN73" s="195"/>
      <c r="AO73" s="195"/>
      <c r="AP73" s="195"/>
      <c r="AQ73" s="195"/>
      <c r="AR73" s="195"/>
      <c r="AS73" s="195"/>
      <c r="AT73" s="195"/>
      <c r="AU73" s="195"/>
      <c r="AV73" s="195"/>
      <c r="AW73" s="195">
        <v>810</v>
      </c>
      <c r="AX73" s="195"/>
      <c r="AY73" s="195"/>
      <c r="AZ73" s="195"/>
      <c r="BA73" s="195"/>
      <c r="BB73" s="386">
        <f t="shared" ref="BB73:BB80" si="15">SUM(AM73:BA73)</f>
        <v>1805</v>
      </c>
      <c r="BC73" s="195">
        <f t="shared" si="11"/>
        <v>1805</v>
      </c>
      <c r="BD73" s="195">
        <f t="shared" si="12"/>
        <v>6005</v>
      </c>
      <c r="BE73" s="359">
        <f t="shared" si="13"/>
        <v>0.76868919610855091</v>
      </c>
      <c r="BF73" s="195"/>
      <c r="BG73" s="195"/>
      <c r="BH73" s="195"/>
      <c r="BI73" s="195" t="s">
        <v>91</v>
      </c>
      <c r="BJ73" s="195" t="s">
        <v>91</v>
      </c>
      <c r="BK73" s="195"/>
      <c r="BL73" s="195" t="s">
        <v>1090</v>
      </c>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227"/>
    </row>
    <row r="74" spans="1:432" s="342" customFormat="1" x14ac:dyDescent="0.2">
      <c r="A74" s="194" t="s">
        <v>16</v>
      </c>
      <c r="B74" s="48" t="s">
        <v>875</v>
      </c>
      <c r="C74" s="48" t="s">
        <v>52</v>
      </c>
      <c r="D74" s="48" t="s">
        <v>874</v>
      </c>
      <c r="E74" s="48"/>
      <c r="F74" s="48" t="s">
        <v>14</v>
      </c>
      <c r="G74" s="48">
        <v>201610</v>
      </c>
      <c r="H74" s="48" t="s">
        <v>91</v>
      </c>
      <c r="I74" s="48" t="s">
        <v>876</v>
      </c>
      <c r="J74" s="48"/>
      <c r="K74" s="14" t="s">
        <v>1330</v>
      </c>
      <c r="L74" s="14" t="s">
        <v>817</v>
      </c>
      <c r="M74" s="14">
        <v>22338</v>
      </c>
      <c r="N74" s="14">
        <v>20500</v>
      </c>
      <c r="O74" s="14">
        <v>12932</v>
      </c>
      <c r="P74" s="14">
        <v>1838</v>
      </c>
      <c r="Q74" s="14" t="s">
        <v>13</v>
      </c>
      <c r="R74" s="195">
        <v>7812</v>
      </c>
      <c r="S74" s="195">
        <f t="shared" si="8"/>
        <v>12932</v>
      </c>
      <c r="T74" s="195">
        <f t="shared" si="9"/>
        <v>-5120</v>
      </c>
      <c r="U74" s="195"/>
      <c r="V74" s="195"/>
      <c r="W74" s="195">
        <f t="shared" si="10"/>
        <v>-5120</v>
      </c>
      <c r="X74" s="195" t="s">
        <v>1460</v>
      </c>
      <c r="Y74" s="227"/>
      <c r="Z74" s="227"/>
      <c r="AA74" s="134" t="s">
        <v>688</v>
      </c>
      <c r="AB74" s="195" t="s">
        <v>689</v>
      </c>
      <c r="AC74" s="398" t="s">
        <v>1455</v>
      </c>
      <c r="AD74" s="309"/>
      <c r="AE74" s="195"/>
      <c r="AF74" s="195"/>
      <c r="AG74" s="195"/>
      <c r="AH74" s="195"/>
      <c r="AI74" s="195">
        <v>1</v>
      </c>
      <c r="AJ74" s="195" t="s">
        <v>1355</v>
      </c>
      <c r="AK74" s="195"/>
      <c r="AL74" s="241"/>
      <c r="AM74" s="195"/>
      <c r="AN74" s="195"/>
      <c r="AO74" s="195"/>
      <c r="AP74" s="195"/>
      <c r="AQ74" s="195"/>
      <c r="AR74" s="195"/>
      <c r="AS74" s="195"/>
      <c r="AT74" s="195"/>
      <c r="AU74" s="195"/>
      <c r="AV74" s="195"/>
      <c r="AW74" s="195"/>
      <c r="AX74" s="195">
        <v>510</v>
      </c>
      <c r="AY74" s="195"/>
      <c r="AZ74" s="195"/>
      <c r="BA74" s="195"/>
      <c r="BB74" s="386">
        <f t="shared" si="15"/>
        <v>510</v>
      </c>
      <c r="BC74" s="195">
        <f t="shared" si="11"/>
        <v>510</v>
      </c>
      <c r="BD74" s="195">
        <f t="shared" si="12"/>
        <v>-5630</v>
      </c>
      <c r="BE74" s="359">
        <f t="shared" si="13"/>
        <v>-0.72068612391193032</v>
      </c>
      <c r="BF74" s="195"/>
      <c r="BG74" s="195"/>
      <c r="BH74" s="195"/>
      <c r="BI74" s="195"/>
      <c r="BJ74" s="195"/>
      <c r="BK74" s="195"/>
      <c r="BL74" s="195" t="s">
        <v>1090</v>
      </c>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c r="FJ74" s="195"/>
      <c r="FK74" s="195"/>
      <c r="FL74" s="195"/>
      <c r="FM74" s="195"/>
      <c r="FN74" s="195"/>
      <c r="FO74" s="195"/>
      <c r="FP74" s="195"/>
      <c r="FQ74" s="195"/>
      <c r="FR74" s="195"/>
      <c r="FS74" s="195"/>
      <c r="FT74" s="195"/>
      <c r="FU74" s="195"/>
      <c r="FV74" s="195"/>
      <c r="FW74" s="195"/>
      <c r="FX74" s="195"/>
      <c r="FY74" s="195"/>
      <c r="FZ74" s="195"/>
      <c r="GA74" s="195"/>
      <c r="GB74" s="195"/>
      <c r="GC74" s="195"/>
      <c r="GD74" s="195"/>
      <c r="GE74" s="195"/>
      <c r="GF74" s="195"/>
      <c r="GG74" s="195"/>
      <c r="GH74" s="195"/>
      <c r="GI74" s="195"/>
      <c r="GJ74" s="195"/>
      <c r="GK74" s="195"/>
      <c r="GL74" s="195"/>
      <c r="GM74" s="195"/>
      <c r="GN74" s="195"/>
      <c r="GO74" s="195"/>
      <c r="GP74" s="195"/>
      <c r="GQ74" s="195"/>
      <c r="GR74" s="195"/>
      <c r="GS74" s="195"/>
      <c r="GT74" s="195"/>
      <c r="GU74" s="195"/>
      <c r="GV74" s="195"/>
      <c r="GW74" s="195"/>
      <c r="GX74" s="195"/>
      <c r="GY74" s="195"/>
      <c r="GZ74" s="195"/>
      <c r="HA74" s="195"/>
      <c r="HB74" s="195"/>
      <c r="HC74" s="195"/>
      <c r="HD74" s="195"/>
      <c r="HE74" s="195"/>
      <c r="HF74" s="195"/>
      <c r="HG74" s="195"/>
      <c r="HH74" s="195"/>
      <c r="HI74" s="195"/>
      <c r="HJ74" s="195"/>
      <c r="HK74" s="195"/>
      <c r="HL74" s="195"/>
      <c r="HM74" s="195"/>
      <c r="HN74" s="195"/>
      <c r="HO74" s="195"/>
      <c r="HP74" s="195"/>
      <c r="HQ74" s="195"/>
      <c r="HR74" s="195"/>
      <c r="HS74" s="195"/>
      <c r="HT74" s="195"/>
      <c r="HU74" s="195"/>
      <c r="HV74" s="195"/>
      <c r="HW74" s="195"/>
      <c r="HX74" s="195"/>
      <c r="HY74" s="195"/>
      <c r="HZ74" s="195"/>
      <c r="IA74" s="195"/>
      <c r="IB74" s="195"/>
      <c r="IC74" s="195"/>
      <c r="ID74" s="195"/>
      <c r="IE74" s="195"/>
      <c r="IF74" s="195"/>
      <c r="IG74" s="195"/>
      <c r="IH74" s="195"/>
      <c r="II74" s="195"/>
      <c r="IJ74" s="195"/>
      <c r="IK74" s="195"/>
      <c r="IL74" s="195"/>
      <c r="IM74" s="195"/>
      <c r="IN74" s="195"/>
      <c r="IO74" s="195"/>
      <c r="IP74" s="195"/>
      <c r="IQ74" s="195"/>
      <c r="IR74" s="195"/>
      <c r="IS74" s="195"/>
      <c r="IT74" s="195"/>
      <c r="IU74" s="195"/>
      <c r="IV74" s="195"/>
      <c r="IW74" s="195"/>
      <c r="IX74" s="195"/>
      <c r="IY74" s="195"/>
      <c r="IZ74" s="195"/>
      <c r="JA74" s="195"/>
      <c r="JB74" s="195"/>
      <c r="JC74" s="195"/>
      <c r="JD74" s="195"/>
      <c r="JE74" s="195"/>
      <c r="JF74" s="195"/>
      <c r="JG74" s="195"/>
      <c r="JH74" s="195"/>
      <c r="JI74" s="195"/>
      <c r="JJ74" s="195"/>
      <c r="JK74" s="195"/>
      <c r="JL74" s="195"/>
      <c r="JM74" s="195"/>
      <c r="JN74" s="195"/>
      <c r="JO74" s="195"/>
      <c r="JP74" s="195"/>
      <c r="JQ74" s="195"/>
      <c r="JR74" s="195"/>
      <c r="JS74" s="195"/>
      <c r="JT74" s="195"/>
      <c r="JU74" s="195"/>
      <c r="JV74" s="195"/>
      <c r="JW74" s="195"/>
      <c r="JX74" s="195"/>
      <c r="JY74" s="195"/>
      <c r="JZ74" s="195"/>
      <c r="KA74" s="195"/>
      <c r="KB74" s="195"/>
      <c r="KC74" s="195"/>
      <c r="KD74" s="195"/>
      <c r="KE74" s="195"/>
      <c r="KF74" s="195"/>
      <c r="KG74" s="195"/>
      <c r="KH74" s="195"/>
      <c r="KI74" s="195"/>
      <c r="KJ74" s="195"/>
      <c r="KK74" s="195"/>
      <c r="KL74" s="195"/>
      <c r="KM74" s="195"/>
      <c r="KN74" s="195"/>
      <c r="KO74" s="195"/>
      <c r="KP74" s="195"/>
      <c r="KQ74" s="195"/>
      <c r="KR74" s="195"/>
      <c r="KS74" s="195"/>
      <c r="KT74" s="195"/>
      <c r="KU74" s="195"/>
      <c r="KV74" s="195"/>
      <c r="KW74" s="195"/>
      <c r="KX74" s="195"/>
      <c r="KY74" s="195"/>
      <c r="KZ74" s="195"/>
      <c r="LA74" s="195"/>
      <c r="LB74" s="195"/>
      <c r="LC74" s="195"/>
      <c r="LD74" s="195"/>
      <c r="LE74" s="195"/>
      <c r="LF74" s="195"/>
      <c r="LG74" s="195"/>
      <c r="LH74" s="195"/>
      <c r="LI74" s="195"/>
      <c r="LJ74" s="195"/>
      <c r="LK74" s="195"/>
      <c r="LL74" s="195"/>
      <c r="LM74" s="195"/>
      <c r="LN74" s="195"/>
      <c r="LO74" s="195"/>
      <c r="LP74" s="195"/>
      <c r="LQ74" s="195"/>
      <c r="LR74" s="195"/>
      <c r="LS74" s="195"/>
      <c r="LT74" s="195"/>
      <c r="LU74" s="195"/>
      <c r="LV74" s="195"/>
      <c r="LW74" s="195"/>
      <c r="LX74" s="195"/>
      <c r="LY74" s="195"/>
      <c r="LZ74" s="195"/>
      <c r="MA74" s="195"/>
      <c r="MB74" s="195"/>
      <c r="MC74" s="195"/>
      <c r="MD74" s="195"/>
      <c r="ME74" s="195"/>
      <c r="MF74" s="195"/>
      <c r="MG74" s="195"/>
      <c r="MH74" s="195"/>
      <c r="MI74" s="195"/>
      <c r="MJ74" s="195"/>
      <c r="MK74" s="195"/>
      <c r="ML74" s="195"/>
      <c r="MM74" s="195"/>
      <c r="MN74" s="195"/>
      <c r="MO74" s="195"/>
      <c r="MP74" s="195"/>
      <c r="MQ74" s="195"/>
      <c r="MR74" s="195"/>
      <c r="MS74" s="195"/>
      <c r="MT74" s="195"/>
      <c r="MU74" s="195"/>
      <c r="MV74" s="195"/>
      <c r="MW74" s="195"/>
      <c r="MX74" s="195"/>
      <c r="MY74" s="195"/>
      <c r="MZ74" s="195"/>
      <c r="NA74" s="195"/>
      <c r="NB74" s="195"/>
      <c r="NC74" s="195"/>
      <c r="ND74" s="195"/>
      <c r="NE74" s="195"/>
      <c r="NF74" s="195"/>
      <c r="NG74" s="195"/>
      <c r="NH74" s="195"/>
      <c r="NI74" s="195"/>
      <c r="NJ74" s="195"/>
      <c r="NK74" s="195"/>
      <c r="NL74" s="195"/>
      <c r="NM74" s="195"/>
      <c r="NN74" s="195"/>
      <c r="NO74" s="195"/>
      <c r="NP74" s="195"/>
      <c r="NQ74" s="195"/>
      <c r="NR74" s="195"/>
      <c r="NS74" s="195"/>
      <c r="NT74" s="195"/>
      <c r="NU74" s="195"/>
      <c r="NV74" s="195"/>
      <c r="NW74" s="195"/>
      <c r="NX74" s="195"/>
      <c r="NY74" s="195"/>
      <c r="NZ74" s="195"/>
      <c r="OA74" s="195"/>
      <c r="OB74" s="195"/>
      <c r="OC74" s="195"/>
      <c r="OD74" s="195"/>
      <c r="OE74" s="195"/>
      <c r="OF74" s="195"/>
      <c r="OG74" s="195"/>
      <c r="OH74" s="195"/>
      <c r="OI74" s="195"/>
      <c r="OJ74" s="195"/>
      <c r="OK74" s="195"/>
      <c r="OL74" s="195"/>
      <c r="OM74" s="195"/>
      <c r="ON74" s="195"/>
      <c r="OO74" s="195"/>
      <c r="OP74" s="195"/>
      <c r="OQ74" s="195"/>
      <c r="OR74" s="195"/>
      <c r="OS74" s="195"/>
      <c r="OT74" s="195"/>
      <c r="OU74" s="195"/>
      <c r="OV74" s="195"/>
      <c r="OW74" s="195"/>
      <c r="OX74" s="195"/>
      <c r="OY74" s="195"/>
      <c r="OZ74" s="195"/>
      <c r="PA74" s="195"/>
      <c r="PB74" s="195"/>
      <c r="PC74" s="195"/>
      <c r="PD74" s="195"/>
      <c r="PE74" s="195"/>
      <c r="PF74" s="195"/>
      <c r="PG74" s="195"/>
      <c r="PH74" s="195"/>
      <c r="PI74" s="195"/>
      <c r="PJ74" s="195"/>
      <c r="PK74" s="195"/>
      <c r="PL74" s="195"/>
      <c r="PM74" s="195"/>
      <c r="PN74" s="195"/>
      <c r="PO74" s="195"/>
      <c r="PP74" s="227"/>
    </row>
    <row r="75" spans="1:432" s="342" customFormat="1" x14ac:dyDescent="0.2">
      <c r="A75" s="194" t="s">
        <v>16</v>
      </c>
      <c r="B75" s="48" t="s">
        <v>889</v>
      </c>
      <c r="C75" s="48" t="s">
        <v>888</v>
      </c>
      <c r="D75" s="48" t="s">
        <v>314</v>
      </c>
      <c r="E75" s="48" t="s">
        <v>257</v>
      </c>
      <c r="F75" s="48" t="s">
        <v>14</v>
      </c>
      <c r="G75" s="48">
        <v>201610</v>
      </c>
      <c r="H75" s="48" t="s">
        <v>91</v>
      </c>
      <c r="I75" s="48" t="s">
        <v>890</v>
      </c>
      <c r="J75" s="48"/>
      <c r="K75" s="14" t="s">
        <v>1322</v>
      </c>
      <c r="L75" s="14" t="s">
        <v>817</v>
      </c>
      <c r="M75" s="14">
        <v>22338</v>
      </c>
      <c r="N75" s="14">
        <v>20500</v>
      </c>
      <c r="O75" s="14">
        <v>5020</v>
      </c>
      <c r="P75" s="14">
        <v>1838</v>
      </c>
      <c r="Q75" s="14" t="s">
        <v>13</v>
      </c>
      <c r="R75" s="195">
        <v>7812</v>
      </c>
      <c r="S75" s="195">
        <f t="shared" si="8"/>
        <v>5020</v>
      </c>
      <c r="T75" s="195">
        <f t="shared" si="9"/>
        <v>2792</v>
      </c>
      <c r="U75" s="195"/>
      <c r="V75" s="195"/>
      <c r="W75" s="195">
        <f t="shared" si="10"/>
        <v>2792</v>
      </c>
      <c r="X75" s="195" t="s">
        <v>1460</v>
      </c>
      <c r="Y75" s="227"/>
      <c r="Z75" s="227"/>
      <c r="AA75" s="134" t="s">
        <v>688</v>
      </c>
      <c r="AB75" s="195" t="s">
        <v>689</v>
      </c>
      <c r="AC75" s="398" t="s">
        <v>965</v>
      </c>
      <c r="AD75" s="309" t="s">
        <v>692</v>
      </c>
      <c r="AE75" s="195"/>
      <c r="AF75" s="195"/>
      <c r="AG75" s="195"/>
      <c r="AH75" s="195"/>
      <c r="AI75" s="195">
        <v>2</v>
      </c>
      <c r="AJ75" s="195"/>
      <c r="AK75" s="195"/>
      <c r="AL75" s="241"/>
      <c r="AM75" s="195"/>
      <c r="AN75" s="195"/>
      <c r="AO75" s="195"/>
      <c r="AP75" s="195"/>
      <c r="AQ75" s="195"/>
      <c r="AR75" s="195"/>
      <c r="AS75" s="195">
        <v>1900</v>
      </c>
      <c r="AT75" s="195"/>
      <c r="AU75" s="195"/>
      <c r="AV75" s="195"/>
      <c r="AW75" s="195"/>
      <c r="AX75" s="195"/>
      <c r="AY75" s="195"/>
      <c r="AZ75" s="195"/>
      <c r="BA75" s="195"/>
      <c r="BB75" s="386">
        <f t="shared" si="15"/>
        <v>1900</v>
      </c>
      <c r="BC75" s="195">
        <f t="shared" si="11"/>
        <v>1900</v>
      </c>
      <c r="BD75" s="195">
        <f t="shared" si="12"/>
        <v>892</v>
      </c>
      <c r="BE75" s="359">
        <f t="shared" si="13"/>
        <v>0.11418330773169483</v>
      </c>
      <c r="BF75" s="195"/>
      <c r="BG75" s="195"/>
      <c r="BH75" s="195"/>
      <c r="BI75" s="195" t="s">
        <v>1183</v>
      </c>
      <c r="BJ75" s="195" t="s">
        <v>1008</v>
      </c>
      <c r="BK75" s="195"/>
      <c r="BL75" s="195" t="s">
        <v>1090</v>
      </c>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227"/>
    </row>
    <row r="76" spans="1:432" s="342" customFormat="1" x14ac:dyDescent="0.2">
      <c r="A76" s="312" t="s">
        <v>16</v>
      </c>
      <c r="B76" s="314" t="s">
        <v>951</v>
      </c>
      <c r="C76" s="314" t="s">
        <v>950</v>
      </c>
      <c r="D76" s="314" t="s">
        <v>949</v>
      </c>
      <c r="E76" s="314"/>
      <c r="F76" s="314" t="s">
        <v>14</v>
      </c>
      <c r="G76" s="314">
        <v>201610</v>
      </c>
      <c r="H76" s="314" t="s">
        <v>91</v>
      </c>
      <c r="I76" s="314" t="s">
        <v>952</v>
      </c>
      <c r="J76" s="314"/>
      <c r="K76" s="316" t="s">
        <v>1338</v>
      </c>
      <c r="L76" s="301" t="s">
        <v>1308</v>
      </c>
      <c r="M76" s="316">
        <v>22338</v>
      </c>
      <c r="N76" s="316">
        <v>0</v>
      </c>
      <c r="O76" s="316">
        <v>3514</v>
      </c>
      <c r="P76" s="316">
        <v>18824</v>
      </c>
      <c r="Q76" s="317"/>
      <c r="R76" s="195">
        <v>7812</v>
      </c>
      <c r="S76" s="195">
        <f t="shared" si="8"/>
        <v>3514</v>
      </c>
      <c r="T76" s="195">
        <f t="shared" si="9"/>
        <v>4298</v>
      </c>
      <c r="U76" s="317"/>
      <c r="V76" s="317"/>
      <c r="W76" s="195">
        <f t="shared" si="10"/>
        <v>4298</v>
      </c>
      <c r="X76" s="195" t="s">
        <v>1460</v>
      </c>
      <c r="Y76" s="317"/>
      <c r="Z76" s="317"/>
      <c r="AA76" s="301" t="s">
        <v>688</v>
      </c>
      <c r="AB76" s="317" t="s">
        <v>689</v>
      </c>
      <c r="AC76" s="398" t="s">
        <v>1455</v>
      </c>
      <c r="AD76" s="318"/>
      <c r="AE76" s="317"/>
      <c r="AF76" s="317"/>
      <c r="AG76" s="317"/>
      <c r="AH76" s="317"/>
      <c r="AI76" s="317">
        <v>1.5</v>
      </c>
      <c r="AJ76" s="317" t="s">
        <v>1355</v>
      </c>
      <c r="AK76" s="317"/>
      <c r="AL76" s="301"/>
      <c r="AM76" s="317"/>
      <c r="AN76" s="317"/>
      <c r="AO76" s="317"/>
      <c r="AP76" s="317"/>
      <c r="AQ76" s="317"/>
      <c r="AR76" s="317"/>
      <c r="AS76" s="317"/>
      <c r="AT76" s="317"/>
      <c r="AU76" s="317"/>
      <c r="AV76" s="317"/>
      <c r="AW76" s="317"/>
      <c r="AX76" s="317"/>
      <c r="AY76" s="317"/>
      <c r="AZ76" s="317"/>
      <c r="BA76" s="317"/>
      <c r="BB76" s="386">
        <f t="shared" si="15"/>
        <v>0</v>
      </c>
      <c r="BC76" s="195">
        <f t="shared" si="11"/>
        <v>0</v>
      </c>
      <c r="BD76" s="195">
        <f t="shared" si="12"/>
        <v>4298</v>
      </c>
      <c r="BE76" s="359">
        <f t="shared" si="13"/>
        <v>0.55017921146953408</v>
      </c>
      <c r="BF76" s="317"/>
      <c r="BG76" s="317"/>
      <c r="BH76" s="317"/>
      <c r="BI76" s="317"/>
      <c r="BJ76" s="317"/>
      <c r="BK76" s="317"/>
      <c r="BL76" s="195" t="s">
        <v>1090</v>
      </c>
      <c r="BM76" s="317"/>
      <c r="BN76" s="317"/>
      <c r="BO76" s="317"/>
      <c r="BP76" s="317"/>
      <c r="BQ76" s="317"/>
      <c r="BR76" s="317"/>
      <c r="BS76" s="317"/>
      <c r="BT76" s="317"/>
      <c r="BU76" s="317"/>
      <c r="BV76" s="317"/>
      <c r="BW76" s="317"/>
      <c r="BX76" s="317"/>
      <c r="BY76" s="317"/>
      <c r="BZ76" s="317"/>
      <c r="CA76" s="317"/>
      <c r="CB76" s="317"/>
      <c r="CC76" s="317"/>
      <c r="CD76" s="317"/>
      <c r="CE76" s="317"/>
      <c r="CF76" s="317"/>
      <c r="CG76" s="317"/>
      <c r="CH76" s="317"/>
      <c r="CI76" s="317"/>
      <c r="CJ76" s="317"/>
      <c r="CK76" s="317"/>
      <c r="CL76" s="317"/>
      <c r="CM76" s="317"/>
      <c r="CN76" s="317"/>
      <c r="CO76" s="317"/>
      <c r="CP76" s="317"/>
      <c r="CQ76" s="317"/>
      <c r="CR76" s="317"/>
      <c r="CS76" s="317"/>
      <c r="CT76" s="317"/>
      <c r="CU76" s="317"/>
      <c r="CV76" s="317"/>
      <c r="CW76" s="317"/>
      <c r="CX76" s="317"/>
      <c r="CY76" s="317"/>
      <c r="CZ76" s="317"/>
      <c r="DA76" s="317"/>
      <c r="DB76" s="317"/>
      <c r="DC76" s="317"/>
      <c r="DD76" s="317"/>
      <c r="DE76" s="317"/>
      <c r="DF76" s="317"/>
      <c r="DG76" s="317"/>
      <c r="DH76" s="317"/>
      <c r="DI76" s="317"/>
      <c r="DJ76" s="317"/>
      <c r="DK76" s="317"/>
      <c r="DL76" s="317"/>
      <c r="DM76" s="317"/>
      <c r="DN76" s="317"/>
      <c r="DO76" s="317"/>
      <c r="DP76" s="317"/>
      <c r="DQ76" s="317"/>
      <c r="DR76" s="317"/>
      <c r="DS76" s="317"/>
      <c r="DT76" s="317"/>
      <c r="DU76" s="317"/>
      <c r="DV76" s="317"/>
      <c r="DW76" s="317"/>
      <c r="DX76" s="317"/>
      <c r="DY76" s="317"/>
      <c r="DZ76" s="317"/>
      <c r="EA76" s="317"/>
      <c r="EB76" s="317"/>
      <c r="EC76" s="317"/>
      <c r="ED76" s="317"/>
      <c r="EE76" s="317"/>
      <c r="EF76" s="317"/>
      <c r="EG76" s="317"/>
      <c r="EH76" s="317"/>
      <c r="EI76" s="317"/>
      <c r="EJ76" s="317"/>
      <c r="EK76" s="317"/>
      <c r="EL76" s="317"/>
      <c r="EM76" s="317"/>
      <c r="EN76" s="317"/>
      <c r="EO76" s="317"/>
      <c r="EP76" s="317"/>
      <c r="EQ76" s="317"/>
      <c r="ER76" s="317"/>
      <c r="ES76" s="317"/>
      <c r="ET76" s="317"/>
      <c r="EU76" s="317"/>
      <c r="EV76" s="317"/>
      <c r="EW76" s="317"/>
      <c r="EX76" s="317"/>
      <c r="EY76" s="317"/>
      <c r="EZ76" s="317"/>
      <c r="FA76" s="317"/>
      <c r="FB76" s="317"/>
      <c r="FC76" s="317"/>
      <c r="FD76" s="317"/>
      <c r="FE76" s="317"/>
      <c r="FF76" s="317"/>
      <c r="FG76" s="317"/>
      <c r="FH76" s="317"/>
      <c r="FI76" s="317"/>
      <c r="FJ76" s="317"/>
      <c r="FK76" s="317"/>
      <c r="FL76" s="317"/>
      <c r="FM76" s="317"/>
      <c r="FN76" s="317"/>
      <c r="FO76" s="317"/>
      <c r="FP76" s="317"/>
      <c r="FQ76" s="317"/>
      <c r="FR76" s="317"/>
      <c r="FS76" s="317"/>
      <c r="FT76" s="317"/>
      <c r="FU76" s="317"/>
      <c r="FV76" s="317"/>
      <c r="FW76" s="317"/>
      <c r="FX76" s="317"/>
      <c r="FY76" s="317"/>
      <c r="FZ76" s="317"/>
      <c r="GA76" s="317"/>
      <c r="GB76" s="317"/>
      <c r="GC76" s="317"/>
      <c r="GD76" s="317"/>
      <c r="GE76" s="317"/>
      <c r="GF76" s="317"/>
      <c r="GG76" s="317"/>
      <c r="GH76" s="317"/>
      <c r="GI76" s="317"/>
      <c r="GJ76" s="317"/>
      <c r="GK76" s="317"/>
      <c r="GL76" s="317"/>
      <c r="GM76" s="317"/>
      <c r="GN76" s="317"/>
      <c r="GO76" s="317"/>
      <c r="GP76" s="317"/>
      <c r="GQ76" s="317"/>
      <c r="GR76" s="317"/>
      <c r="GS76" s="317"/>
      <c r="GT76" s="317"/>
      <c r="GU76" s="317"/>
      <c r="GV76" s="317"/>
      <c r="GW76" s="317"/>
      <c r="GX76" s="317"/>
      <c r="GY76" s="317"/>
      <c r="GZ76" s="317"/>
      <c r="HA76" s="317"/>
      <c r="HB76" s="317"/>
      <c r="HC76" s="317"/>
      <c r="HD76" s="317"/>
      <c r="HE76" s="317"/>
      <c r="HF76" s="317"/>
      <c r="HG76" s="317"/>
      <c r="HH76" s="317"/>
      <c r="HI76" s="317"/>
      <c r="HJ76" s="317"/>
      <c r="HK76" s="317"/>
      <c r="HL76" s="317"/>
      <c r="HM76" s="317"/>
      <c r="HN76" s="317"/>
      <c r="HO76" s="317"/>
      <c r="HP76" s="317"/>
      <c r="HQ76" s="317"/>
      <c r="HR76" s="317"/>
      <c r="HS76" s="317"/>
      <c r="HT76" s="317"/>
      <c r="HU76" s="317"/>
      <c r="HV76" s="317"/>
      <c r="HW76" s="317"/>
      <c r="HX76" s="317"/>
      <c r="HY76" s="317"/>
      <c r="HZ76" s="317"/>
      <c r="IA76" s="317"/>
      <c r="IB76" s="317"/>
      <c r="IC76" s="317"/>
      <c r="ID76" s="317"/>
      <c r="IE76" s="317"/>
      <c r="IF76" s="317"/>
      <c r="IG76" s="317"/>
      <c r="IH76" s="317"/>
      <c r="II76" s="317"/>
      <c r="IJ76" s="317"/>
      <c r="IK76" s="317"/>
      <c r="IL76" s="317"/>
      <c r="IM76" s="317"/>
      <c r="IN76" s="317"/>
      <c r="IO76" s="317"/>
      <c r="IP76" s="317"/>
      <c r="IQ76" s="317"/>
      <c r="IR76" s="317"/>
      <c r="IS76" s="317"/>
      <c r="IT76" s="317"/>
      <c r="IU76" s="317"/>
      <c r="IV76" s="317"/>
      <c r="IW76" s="317"/>
      <c r="IX76" s="317"/>
      <c r="IY76" s="317"/>
      <c r="IZ76" s="317"/>
      <c r="JA76" s="317"/>
      <c r="JB76" s="317"/>
      <c r="JC76" s="317"/>
      <c r="JD76" s="317"/>
      <c r="JE76" s="317"/>
      <c r="JF76" s="317"/>
      <c r="JG76" s="317"/>
      <c r="JH76" s="317"/>
      <c r="JI76" s="317"/>
      <c r="JJ76" s="317"/>
      <c r="JK76" s="317"/>
      <c r="JL76" s="317"/>
      <c r="JM76" s="317"/>
      <c r="JN76" s="317"/>
      <c r="JO76" s="317"/>
      <c r="JP76" s="317"/>
      <c r="JQ76" s="317"/>
      <c r="JR76" s="317"/>
      <c r="JS76" s="317"/>
      <c r="JT76" s="317"/>
      <c r="JU76" s="317"/>
      <c r="JV76" s="317"/>
      <c r="JW76" s="317"/>
      <c r="JX76" s="317"/>
      <c r="JY76" s="317"/>
      <c r="JZ76" s="317"/>
      <c r="KA76" s="317"/>
      <c r="KB76" s="317"/>
      <c r="KC76" s="317"/>
      <c r="KD76" s="317"/>
      <c r="KE76" s="317"/>
      <c r="KF76" s="317"/>
      <c r="KG76" s="317"/>
      <c r="KH76" s="317"/>
      <c r="KI76" s="317"/>
      <c r="KJ76" s="317"/>
      <c r="KK76" s="317"/>
      <c r="KL76" s="317"/>
      <c r="KM76" s="317"/>
      <c r="KN76" s="317"/>
      <c r="KO76" s="317"/>
      <c r="KP76" s="317"/>
      <c r="KQ76" s="317"/>
      <c r="KR76" s="317"/>
      <c r="KS76" s="317"/>
      <c r="KT76" s="317"/>
      <c r="KU76" s="317"/>
      <c r="KV76" s="317"/>
      <c r="KW76" s="317"/>
      <c r="KX76" s="317"/>
      <c r="KY76" s="317"/>
      <c r="KZ76" s="317"/>
      <c r="LA76" s="317"/>
      <c r="LB76" s="317"/>
      <c r="LC76" s="317"/>
      <c r="LD76" s="317"/>
      <c r="LE76" s="317"/>
      <c r="LF76" s="317"/>
      <c r="LG76" s="317"/>
      <c r="LH76" s="317"/>
      <c r="LI76" s="317"/>
      <c r="LJ76" s="317"/>
      <c r="LK76" s="317"/>
      <c r="LL76" s="317"/>
      <c r="LM76" s="317"/>
      <c r="LN76" s="317"/>
      <c r="LO76" s="317"/>
      <c r="LP76" s="317"/>
      <c r="LQ76" s="317"/>
      <c r="LR76" s="317"/>
      <c r="LS76" s="317"/>
      <c r="LT76" s="317"/>
      <c r="LU76" s="317"/>
      <c r="LV76" s="317"/>
      <c r="LW76" s="317"/>
      <c r="LX76" s="317"/>
      <c r="LY76" s="317"/>
      <c r="LZ76" s="317"/>
      <c r="MA76" s="317"/>
      <c r="MB76" s="317"/>
      <c r="MC76" s="317"/>
      <c r="MD76" s="317"/>
      <c r="ME76" s="317"/>
      <c r="MF76" s="317"/>
      <c r="MG76" s="317"/>
      <c r="MH76" s="317"/>
      <c r="MI76" s="317"/>
      <c r="MJ76" s="317"/>
      <c r="MK76" s="317"/>
      <c r="ML76" s="317"/>
      <c r="MM76" s="317"/>
      <c r="MN76" s="317"/>
      <c r="MO76" s="317"/>
      <c r="MP76" s="317"/>
      <c r="MQ76" s="317"/>
      <c r="MR76" s="317"/>
      <c r="MS76" s="317"/>
      <c r="MT76" s="317"/>
      <c r="MU76" s="317"/>
      <c r="MV76" s="317"/>
      <c r="MW76" s="317"/>
      <c r="MX76" s="317"/>
      <c r="MY76" s="317"/>
      <c r="MZ76" s="317"/>
      <c r="NA76" s="317"/>
      <c r="NB76" s="317"/>
      <c r="NC76" s="317"/>
      <c r="ND76" s="317"/>
      <c r="NE76" s="317"/>
      <c r="NF76" s="317"/>
      <c r="NG76" s="317"/>
      <c r="NH76" s="317"/>
      <c r="NI76" s="317"/>
      <c r="NJ76" s="317"/>
      <c r="NK76" s="317"/>
      <c r="NL76" s="317"/>
      <c r="NM76" s="317"/>
      <c r="NN76" s="317"/>
      <c r="NO76" s="317"/>
      <c r="NP76" s="317"/>
      <c r="NQ76" s="317"/>
      <c r="NR76" s="317"/>
      <c r="NS76" s="317"/>
      <c r="NT76" s="317"/>
      <c r="NU76" s="317"/>
      <c r="NV76" s="317"/>
      <c r="NW76" s="317"/>
      <c r="NX76" s="317"/>
      <c r="NY76" s="317"/>
      <c r="NZ76" s="317"/>
      <c r="OA76" s="317"/>
      <c r="OB76" s="317"/>
      <c r="OC76" s="317"/>
      <c r="OD76" s="317"/>
      <c r="OE76" s="317"/>
      <c r="OF76" s="317"/>
      <c r="OG76" s="317"/>
      <c r="OH76" s="317"/>
      <c r="OI76" s="317"/>
      <c r="OJ76" s="317"/>
      <c r="OK76" s="317"/>
      <c r="OL76" s="317"/>
      <c r="OM76" s="317"/>
      <c r="ON76" s="317"/>
      <c r="OO76" s="317"/>
      <c r="OP76" s="317"/>
      <c r="OQ76" s="317"/>
      <c r="OR76" s="317"/>
      <c r="OS76" s="317"/>
      <c r="OT76" s="317"/>
      <c r="OU76" s="317"/>
      <c r="OV76" s="317"/>
      <c r="OW76" s="317"/>
      <c r="OX76" s="317"/>
      <c r="OY76" s="317"/>
      <c r="OZ76" s="317"/>
      <c r="PA76" s="317"/>
      <c r="PB76" s="317"/>
      <c r="PC76" s="317"/>
      <c r="PD76" s="317"/>
      <c r="PE76" s="317"/>
      <c r="PF76" s="317"/>
      <c r="PG76" s="317"/>
      <c r="PH76" s="317"/>
      <c r="PI76" s="317"/>
      <c r="PJ76" s="317"/>
      <c r="PK76" s="317"/>
      <c r="PL76" s="317"/>
      <c r="PM76" s="317"/>
      <c r="PN76" s="317"/>
      <c r="PO76" s="317"/>
      <c r="PP76" s="317"/>
    </row>
    <row r="77" spans="1:432" s="342" customFormat="1" x14ac:dyDescent="0.2">
      <c r="A77" s="194" t="s">
        <v>16</v>
      </c>
      <c r="B77" s="48" t="s">
        <v>970</v>
      </c>
      <c r="C77" s="48" t="s">
        <v>681</v>
      </c>
      <c r="D77" s="48" t="s">
        <v>969</v>
      </c>
      <c r="E77" s="48"/>
      <c r="F77" s="48" t="s">
        <v>14</v>
      </c>
      <c r="G77" s="48">
        <v>201610</v>
      </c>
      <c r="H77" s="48" t="s">
        <v>91</v>
      </c>
      <c r="I77" s="48" t="s">
        <v>971</v>
      </c>
      <c r="J77" s="48" t="s">
        <v>972</v>
      </c>
      <c r="K77" s="14" t="s">
        <v>1339</v>
      </c>
      <c r="L77" s="14" t="s">
        <v>817</v>
      </c>
      <c r="M77" s="14">
        <v>22338</v>
      </c>
      <c r="N77" s="14">
        <v>20500</v>
      </c>
      <c r="O77" s="14">
        <v>297</v>
      </c>
      <c r="P77" s="14">
        <v>1838</v>
      </c>
      <c r="Q77" s="195"/>
      <c r="R77" s="195">
        <v>7812</v>
      </c>
      <c r="S77" s="195">
        <f t="shared" si="8"/>
        <v>297</v>
      </c>
      <c r="T77" s="195">
        <f t="shared" si="9"/>
        <v>7515</v>
      </c>
      <c r="U77" s="195"/>
      <c r="V77" s="195"/>
      <c r="W77" s="195">
        <f t="shared" si="10"/>
        <v>7515</v>
      </c>
      <c r="X77" s="195" t="s">
        <v>1460</v>
      </c>
      <c r="Y77" s="227"/>
      <c r="Z77" s="227"/>
      <c r="AA77" s="134" t="s">
        <v>688</v>
      </c>
      <c r="AB77" s="195" t="s">
        <v>689</v>
      </c>
      <c r="AC77" s="398" t="s">
        <v>1455</v>
      </c>
      <c r="AD77" s="309"/>
      <c r="AE77" s="195"/>
      <c r="AF77" s="195"/>
      <c r="AG77" s="195"/>
      <c r="AH77" s="195"/>
      <c r="AI77" s="195">
        <v>1.5</v>
      </c>
      <c r="AJ77" s="195"/>
      <c r="AK77" s="195"/>
      <c r="AL77" s="241"/>
      <c r="AM77" s="195"/>
      <c r="AN77" s="195"/>
      <c r="AO77" s="195"/>
      <c r="AP77" s="195"/>
      <c r="AQ77" s="195"/>
      <c r="AR77" s="195"/>
      <c r="AS77" s="195"/>
      <c r="AT77" s="195"/>
      <c r="AU77" s="195"/>
      <c r="AV77" s="195"/>
      <c r="AW77" s="195">
        <v>1500</v>
      </c>
      <c r="AX77" s="195"/>
      <c r="AY77" s="195"/>
      <c r="AZ77" s="195"/>
      <c r="BA77" s="195"/>
      <c r="BB77" s="386">
        <f t="shared" si="15"/>
        <v>1500</v>
      </c>
      <c r="BC77" s="195">
        <f t="shared" si="11"/>
        <v>1500</v>
      </c>
      <c r="BD77" s="195">
        <f t="shared" si="12"/>
        <v>6015</v>
      </c>
      <c r="BE77" s="359">
        <f t="shared" si="13"/>
        <v>0.76996927803379411</v>
      </c>
      <c r="BF77" s="195"/>
      <c r="BG77" s="195"/>
      <c r="BH77" s="195"/>
      <c r="BI77" s="195"/>
      <c r="BJ77" s="195"/>
      <c r="BK77" s="195"/>
      <c r="BL77" s="195" t="s">
        <v>1090</v>
      </c>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227"/>
    </row>
    <row r="78" spans="1:432" s="342" customFormat="1" ht="25.5" x14ac:dyDescent="0.2">
      <c r="A78" s="245" t="s">
        <v>16</v>
      </c>
      <c r="B78" s="246" t="s">
        <v>547</v>
      </c>
      <c r="C78" s="246" t="s">
        <v>549</v>
      </c>
      <c r="D78" s="246" t="s">
        <v>548</v>
      </c>
      <c r="E78" s="246"/>
      <c r="F78" s="246" t="s">
        <v>14</v>
      </c>
      <c r="G78" s="246">
        <v>201610</v>
      </c>
      <c r="H78" s="246" t="s">
        <v>91</v>
      </c>
      <c r="I78" s="246" t="s">
        <v>550</v>
      </c>
      <c r="J78" s="246" t="s">
        <v>550</v>
      </c>
      <c r="K78" s="247" t="s">
        <v>1317</v>
      </c>
      <c r="L78" s="248" t="s">
        <v>1317</v>
      </c>
      <c r="M78" s="247"/>
      <c r="N78" s="247"/>
      <c r="O78" s="247"/>
      <c r="P78" s="247"/>
      <c r="Q78" s="247"/>
      <c r="R78" s="195">
        <v>7812</v>
      </c>
      <c r="S78" s="195">
        <f t="shared" si="8"/>
        <v>0</v>
      </c>
      <c r="T78" s="195">
        <f t="shared" si="9"/>
        <v>7812</v>
      </c>
      <c r="U78" s="248"/>
      <c r="V78" s="248"/>
      <c r="W78" s="195">
        <f t="shared" si="10"/>
        <v>7812</v>
      </c>
      <c r="X78" s="195" t="s">
        <v>1460</v>
      </c>
      <c r="Y78" s="248"/>
      <c r="Z78" s="248"/>
      <c r="AA78" s="248" t="s">
        <v>688</v>
      </c>
      <c r="AB78" s="248" t="s">
        <v>689</v>
      </c>
      <c r="AC78" s="398" t="s">
        <v>1455</v>
      </c>
      <c r="AD78" s="310"/>
      <c r="AE78" s="248"/>
      <c r="AF78" s="248"/>
      <c r="AG78" s="248"/>
      <c r="AH78" s="248"/>
      <c r="AI78" s="248">
        <v>1</v>
      </c>
      <c r="AJ78" s="245" t="s">
        <v>1356</v>
      </c>
      <c r="AK78" s="248"/>
      <c r="AL78" s="248" t="s">
        <v>802</v>
      </c>
      <c r="AM78" s="248"/>
      <c r="AN78" s="248"/>
      <c r="AO78" s="248"/>
      <c r="AP78" s="248"/>
      <c r="AQ78" s="248"/>
      <c r="AR78" s="248"/>
      <c r="AS78" s="248"/>
      <c r="AT78" s="248"/>
      <c r="AU78" s="248"/>
      <c r="AV78" s="248"/>
      <c r="AW78" s="248"/>
      <c r="AX78" s="248"/>
      <c r="AY78" s="248"/>
      <c r="AZ78" s="248"/>
      <c r="BA78" s="248"/>
      <c r="BB78" s="386">
        <f t="shared" si="15"/>
        <v>0</v>
      </c>
      <c r="BC78" s="195">
        <f t="shared" si="11"/>
        <v>0</v>
      </c>
      <c r="BD78" s="195">
        <f t="shared" si="12"/>
        <v>7812</v>
      </c>
      <c r="BE78" s="359">
        <f t="shared" si="13"/>
        <v>1</v>
      </c>
      <c r="BF78" s="248"/>
      <c r="BG78" s="248"/>
      <c r="BH78" s="248"/>
      <c r="BI78" s="248"/>
      <c r="BJ78" s="248"/>
      <c r="BK78" s="248"/>
      <c r="BL78" s="195" t="s">
        <v>1090</v>
      </c>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c r="CK78" s="248"/>
      <c r="CL78" s="248"/>
      <c r="CM78" s="248"/>
      <c r="CN78" s="248"/>
      <c r="CO78" s="248"/>
      <c r="CP78" s="248"/>
      <c r="CQ78" s="248"/>
      <c r="CR78" s="248"/>
      <c r="CS78" s="248"/>
      <c r="CT78" s="248"/>
      <c r="CU78" s="248"/>
      <c r="CV78" s="248"/>
      <c r="CW78" s="248"/>
      <c r="CX78" s="248"/>
      <c r="CY78" s="248"/>
      <c r="CZ78" s="248"/>
      <c r="DA78" s="248"/>
      <c r="DB78" s="248"/>
      <c r="DC78" s="248"/>
      <c r="DD78" s="248"/>
      <c r="DE78" s="248"/>
      <c r="DF78" s="248"/>
      <c r="DG78" s="248"/>
      <c r="DH78" s="248"/>
      <c r="DI78" s="248"/>
      <c r="DJ78" s="248"/>
      <c r="DK78" s="248"/>
      <c r="DL78" s="248"/>
      <c r="DM78" s="248"/>
      <c r="DN78" s="248"/>
      <c r="DO78" s="248"/>
      <c r="DP78" s="248"/>
      <c r="DQ78" s="248"/>
      <c r="DR78" s="248"/>
      <c r="DS78" s="248"/>
      <c r="DT78" s="248"/>
      <c r="DU78" s="248"/>
      <c r="DV78" s="248"/>
      <c r="DW78" s="248"/>
      <c r="DX78" s="248"/>
      <c r="DY78" s="248"/>
      <c r="DZ78" s="248"/>
      <c r="EA78" s="248"/>
      <c r="EB78" s="248"/>
      <c r="EC78" s="248"/>
      <c r="ED78" s="248"/>
      <c r="EE78" s="248"/>
      <c r="EF78" s="248"/>
      <c r="EG78" s="248"/>
      <c r="EH78" s="248"/>
      <c r="EI78" s="248"/>
      <c r="EJ78" s="248"/>
      <c r="EK78" s="248"/>
      <c r="EL78" s="248"/>
      <c r="EM78" s="248"/>
      <c r="EN78" s="248"/>
      <c r="EO78" s="248"/>
      <c r="EP78" s="248"/>
      <c r="EQ78" s="248"/>
      <c r="ER78" s="248"/>
      <c r="ES78" s="248"/>
      <c r="ET78" s="248"/>
      <c r="EU78" s="248"/>
      <c r="EV78" s="248"/>
      <c r="EW78" s="248"/>
      <c r="EX78" s="248"/>
      <c r="EY78" s="248"/>
      <c r="EZ78" s="248"/>
      <c r="FA78" s="248"/>
      <c r="FB78" s="248"/>
      <c r="FC78" s="248"/>
      <c r="FD78" s="248"/>
      <c r="FE78" s="248"/>
      <c r="FF78" s="248"/>
      <c r="FG78" s="248"/>
      <c r="FH78" s="248"/>
      <c r="FI78" s="248"/>
      <c r="FJ78" s="248"/>
      <c r="FK78" s="248"/>
      <c r="FL78" s="248"/>
      <c r="FM78" s="248"/>
      <c r="FN78" s="248"/>
      <c r="FO78" s="248"/>
      <c r="FP78" s="248"/>
      <c r="FQ78" s="248"/>
      <c r="FR78" s="248"/>
      <c r="FS78" s="248"/>
      <c r="FT78" s="248"/>
      <c r="FU78" s="248"/>
      <c r="FV78" s="248"/>
      <c r="FW78" s="248"/>
      <c r="FX78" s="248"/>
      <c r="FY78" s="248"/>
      <c r="FZ78" s="248"/>
      <c r="GA78" s="248"/>
      <c r="GB78" s="248"/>
      <c r="GC78" s="248"/>
      <c r="GD78" s="248"/>
      <c r="GE78" s="248"/>
      <c r="GF78" s="248"/>
      <c r="GG78" s="248"/>
      <c r="GH78" s="248"/>
      <c r="GI78" s="248"/>
      <c r="GJ78" s="248"/>
      <c r="GK78" s="248"/>
      <c r="GL78" s="248"/>
      <c r="GM78" s="248"/>
      <c r="GN78" s="248"/>
      <c r="GO78" s="248"/>
      <c r="GP78" s="248"/>
      <c r="GQ78" s="248"/>
      <c r="GR78" s="248"/>
      <c r="GS78" s="248"/>
      <c r="GT78" s="248"/>
      <c r="GU78" s="248"/>
      <c r="GV78" s="248"/>
      <c r="GW78" s="248"/>
      <c r="GX78" s="248"/>
      <c r="GY78" s="248"/>
      <c r="GZ78" s="248"/>
      <c r="HA78" s="248"/>
      <c r="HB78" s="248"/>
      <c r="HC78" s="248"/>
      <c r="HD78" s="248"/>
      <c r="HE78" s="248"/>
      <c r="HF78" s="248"/>
      <c r="HG78" s="248"/>
      <c r="HH78" s="248"/>
      <c r="HI78" s="248"/>
      <c r="HJ78" s="248"/>
      <c r="HK78" s="248"/>
      <c r="HL78" s="248"/>
      <c r="HM78" s="248"/>
      <c r="HN78" s="248"/>
      <c r="HO78" s="248"/>
      <c r="HP78" s="248"/>
      <c r="HQ78" s="248"/>
      <c r="HR78" s="248"/>
      <c r="HS78" s="248"/>
      <c r="HT78" s="248"/>
      <c r="HU78" s="248"/>
      <c r="HV78" s="248"/>
      <c r="HW78" s="248"/>
      <c r="HX78" s="248"/>
      <c r="HY78" s="248"/>
      <c r="HZ78" s="248"/>
      <c r="IA78" s="248"/>
      <c r="IB78" s="248"/>
      <c r="IC78" s="248"/>
      <c r="ID78" s="248"/>
      <c r="IE78" s="248"/>
      <c r="IF78" s="248"/>
      <c r="IG78" s="248"/>
      <c r="IH78" s="248"/>
      <c r="II78" s="248"/>
      <c r="IJ78" s="248"/>
      <c r="IK78" s="248"/>
      <c r="IL78" s="248"/>
      <c r="IM78" s="248"/>
      <c r="IN78" s="248"/>
      <c r="IO78" s="248"/>
      <c r="IP78" s="248"/>
      <c r="IQ78" s="248"/>
      <c r="IR78" s="248"/>
      <c r="IS78" s="248"/>
      <c r="IT78" s="248"/>
      <c r="IU78" s="248"/>
      <c r="IV78" s="248"/>
      <c r="IW78" s="248"/>
      <c r="IX78" s="248"/>
      <c r="IY78" s="248"/>
      <c r="IZ78" s="248"/>
      <c r="JA78" s="248"/>
      <c r="JB78" s="248"/>
      <c r="JC78" s="248"/>
      <c r="JD78" s="248"/>
      <c r="JE78" s="248"/>
      <c r="JF78" s="248"/>
      <c r="JG78" s="248"/>
      <c r="JH78" s="248"/>
      <c r="JI78" s="248"/>
      <c r="JJ78" s="248"/>
      <c r="JK78" s="248"/>
      <c r="JL78" s="248"/>
      <c r="JM78" s="248"/>
      <c r="JN78" s="248"/>
      <c r="JO78" s="248"/>
      <c r="JP78" s="248"/>
      <c r="JQ78" s="248"/>
      <c r="JR78" s="248"/>
      <c r="JS78" s="248"/>
      <c r="JT78" s="248"/>
      <c r="JU78" s="248"/>
      <c r="JV78" s="248"/>
      <c r="JW78" s="248"/>
      <c r="JX78" s="248"/>
      <c r="JY78" s="248"/>
      <c r="JZ78" s="248"/>
      <c r="KA78" s="248"/>
      <c r="KB78" s="248"/>
      <c r="KC78" s="248"/>
      <c r="KD78" s="248"/>
      <c r="KE78" s="248"/>
      <c r="KF78" s="248"/>
      <c r="KG78" s="248"/>
      <c r="KH78" s="248"/>
      <c r="KI78" s="248"/>
      <c r="KJ78" s="248"/>
      <c r="KK78" s="248"/>
      <c r="KL78" s="248"/>
      <c r="KM78" s="248"/>
      <c r="KN78" s="248"/>
      <c r="KO78" s="248"/>
      <c r="KP78" s="248"/>
      <c r="KQ78" s="248"/>
      <c r="KR78" s="248"/>
      <c r="KS78" s="248"/>
      <c r="KT78" s="248"/>
      <c r="KU78" s="248"/>
      <c r="KV78" s="248"/>
      <c r="KW78" s="248"/>
      <c r="KX78" s="248"/>
      <c r="KY78" s="248"/>
      <c r="KZ78" s="248"/>
      <c r="LA78" s="248"/>
      <c r="LB78" s="248"/>
      <c r="LC78" s="248"/>
      <c r="LD78" s="248"/>
      <c r="LE78" s="248"/>
      <c r="LF78" s="248"/>
      <c r="LG78" s="248"/>
      <c r="LH78" s="248"/>
      <c r="LI78" s="248"/>
      <c r="LJ78" s="248"/>
      <c r="LK78" s="248"/>
      <c r="LL78" s="248"/>
      <c r="LM78" s="248"/>
      <c r="LN78" s="248"/>
      <c r="LO78" s="248"/>
      <c r="LP78" s="248"/>
      <c r="LQ78" s="248"/>
      <c r="LR78" s="248"/>
      <c r="LS78" s="248"/>
      <c r="LT78" s="248"/>
      <c r="LU78" s="248"/>
      <c r="LV78" s="248"/>
      <c r="LW78" s="248"/>
      <c r="LX78" s="248"/>
      <c r="LY78" s="248"/>
      <c r="LZ78" s="248"/>
      <c r="MA78" s="248"/>
      <c r="MB78" s="248"/>
      <c r="MC78" s="248"/>
      <c r="MD78" s="248"/>
      <c r="ME78" s="248"/>
      <c r="MF78" s="248"/>
      <c r="MG78" s="248"/>
      <c r="MH78" s="248"/>
      <c r="MI78" s="248"/>
      <c r="MJ78" s="248"/>
      <c r="MK78" s="248"/>
      <c r="ML78" s="248"/>
      <c r="MM78" s="248"/>
      <c r="MN78" s="248"/>
      <c r="MO78" s="248"/>
      <c r="MP78" s="248"/>
      <c r="MQ78" s="248"/>
      <c r="MR78" s="248"/>
      <c r="MS78" s="248"/>
      <c r="MT78" s="248"/>
      <c r="MU78" s="248"/>
      <c r="MV78" s="248"/>
      <c r="MW78" s="248"/>
      <c r="MX78" s="248"/>
      <c r="MY78" s="248"/>
      <c r="MZ78" s="248"/>
      <c r="NA78" s="248"/>
      <c r="NB78" s="248"/>
      <c r="NC78" s="248"/>
      <c r="ND78" s="248"/>
      <c r="NE78" s="248"/>
      <c r="NF78" s="248"/>
      <c r="NG78" s="248"/>
      <c r="NH78" s="248"/>
      <c r="NI78" s="248"/>
      <c r="NJ78" s="248"/>
      <c r="NK78" s="248"/>
      <c r="NL78" s="248"/>
      <c r="NM78" s="248"/>
      <c r="NN78" s="248"/>
      <c r="NO78" s="248"/>
      <c r="NP78" s="248"/>
      <c r="NQ78" s="248"/>
      <c r="NR78" s="248"/>
      <c r="NS78" s="248"/>
      <c r="NT78" s="248"/>
      <c r="NU78" s="248"/>
      <c r="NV78" s="248"/>
      <c r="NW78" s="248"/>
      <c r="NX78" s="248"/>
      <c r="NY78" s="248"/>
      <c r="NZ78" s="248"/>
      <c r="OA78" s="248"/>
      <c r="OB78" s="248"/>
      <c r="OC78" s="248"/>
      <c r="OD78" s="248"/>
      <c r="OE78" s="248"/>
      <c r="OF78" s="248"/>
      <c r="OG78" s="248"/>
      <c r="OH78" s="248"/>
      <c r="OI78" s="248"/>
      <c r="OJ78" s="248"/>
      <c r="OK78" s="248"/>
      <c r="OL78" s="248"/>
      <c r="OM78" s="248"/>
      <c r="ON78" s="248"/>
      <c r="OO78" s="248"/>
      <c r="OP78" s="248"/>
      <c r="OQ78" s="248"/>
      <c r="OR78" s="248"/>
      <c r="OS78" s="248"/>
      <c r="OT78" s="248"/>
      <c r="OU78" s="248"/>
      <c r="OV78" s="248"/>
      <c r="OW78" s="248"/>
      <c r="OX78" s="248"/>
      <c r="OY78" s="248"/>
      <c r="OZ78" s="248"/>
      <c r="PA78" s="248"/>
      <c r="PB78" s="248"/>
      <c r="PC78" s="248"/>
      <c r="PD78" s="248"/>
      <c r="PE78" s="248"/>
      <c r="PF78" s="248"/>
      <c r="PG78" s="248"/>
      <c r="PH78" s="248"/>
      <c r="PI78" s="248"/>
      <c r="PJ78" s="248"/>
      <c r="PK78" s="248"/>
      <c r="PL78" s="248"/>
      <c r="PM78" s="248"/>
      <c r="PN78" s="248"/>
      <c r="PO78" s="248"/>
      <c r="PP78" s="248"/>
    </row>
    <row r="79" spans="1:432" s="342" customFormat="1" x14ac:dyDescent="0.2">
      <c r="A79" s="365" t="s">
        <v>16</v>
      </c>
      <c r="B79" s="366" t="s">
        <v>1081</v>
      </c>
      <c r="C79" s="366" t="s">
        <v>1080</v>
      </c>
      <c r="D79" s="366" t="s">
        <v>1079</v>
      </c>
      <c r="E79" s="366"/>
      <c r="F79" s="367" t="s">
        <v>692</v>
      </c>
      <c r="G79" s="366">
        <v>201610</v>
      </c>
      <c r="H79" s="366" t="s">
        <v>91</v>
      </c>
      <c r="I79" s="366" t="s">
        <v>1082</v>
      </c>
      <c r="J79" s="366"/>
      <c r="K79" s="368" t="s">
        <v>1317</v>
      </c>
      <c r="L79" s="368" t="s">
        <v>1317</v>
      </c>
      <c r="M79" s="368"/>
      <c r="N79" s="368"/>
      <c r="O79" s="368"/>
      <c r="P79" s="368"/>
      <c r="Q79" s="368"/>
      <c r="R79" s="368">
        <v>7812</v>
      </c>
      <c r="S79" s="368">
        <f t="shared" si="8"/>
        <v>0</v>
      </c>
      <c r="T79" s="368">
        <f t="shared" si="9"/>
        <v>7812</v>
      </c>
      <c r="U79" s="368"/>
      <c r="V79" s="368"/>
      <c r="W79" s="368">
        <f t="shared" si="10"/>
        <v>7812</v>
      </c>
      <c r="X79" s="368" t="s">
        <v>1460</v>
      </c>
      <c r="Y79" s="368"/>
      <c r="Z79" s="368"/>
      <c r="AA79" s="368" t="s">
        <v>688</v>
      </c>
      <c r="AB79" s="368" t="s">
        <v>689</v>
      </c>
      <c r="AC79" s="399" t="s">
        <v>1455</v>
      </c>
      <c r="AD79" s="369"/>
      <c r="AE79" s="368"/>
      <c r="AF79" s="368"/>
      <c r="AG79" s="368"/>
      <c r="AH79" s="368"/>
      <c r="AI79" s="368" t="s">
        <v>1358</v>
      </c>
      <c r="AJ79" s="368"/>
      <c r="AK79" s="368"/>
      <c r="AL79" s="368"/>
      <c r="AM79" s="368"/>
      <c r="AN79" s="368"/>
      <c r="AO79" s="368"/>
      <c r="AP79" s="368"/>
      <c r="AQ79" s="368"/>
      <c r="AR79" s="368"/>
      <c r="AS79" s="368"/>
      <c r="AT79" s="368"/>
      <c r="AU79" s="368"/>
      <c r="AV79" s="368"/>
      <c r="AW79" s="368"/>
      <c r="AX79" s="368"/>
      <c r="AY79" s="368"/>
      <c r="AZ79" s="368"/>
      <c r="BA79" s="368"/>
      <c r="BB79" s="388">
        <f t="shared" si="15"/>
        <v>0</v>
      </c>
      <c r="BC79" s="368">
        <f t="shared" si="11"/>
        <v>0</v>
      </c>
      <c r="BD79" s="368">
        <f t="shared" si="12"/>
        <v>7812</v>
      </c>
      <c r="BE79" s="370">
        <f t="shared" si="13"/>
        <v>1</v>
      </c>
      <c r="BF79" s="368"/>
      <c r="BG79" s="368"/>
      <c r="BH79" s="368"/>
      <c r="BI79" s="368"/>
      <c r="BJ79" s="368"/>
      <c r="BK79" s="368"/>
      <c r="BL79" s="195" t="s">
        <v>1090</v>
      </c>
      <c r="BM79" s="368"/>
      <c r="BN79" s="368" t="s">
        <v>1490</v>
      </c>
      <c r="BO79" s="368"/>
      <c r="BP79" s="368"/>
      <c r="BQ79" s="368"/>
      <c r="BR79" s="368"/>
      <c r="BS79" s="368"/>
      <c r="BT79" s="368"/>
      <c r="BU79" s="368"/>
      <c r="BV79" s="368"/>
      <c r="BW79" s="368"/>
      <c r="BX79" s="368"/>
      <c r="BY79" s="368"/>
      <c r="BZ79" s="368"/>
      <c r="CA79" s="368"/>
      <c r="CB79" s="368"/>
      <c r="CC79" s="368"/>
      <c r="CD79" s="368"/>
      <c r="CE79" s="368"/>
      <c r="CF79" s="368"/>
      <c r="CG79" s="368"/>
      <c r="CH79" s="368"/>
      <c r="CI79" s="368"/>
      <c r="CJ79" s="368"/>
      <c r="CK79" s="368"/>
      <c r="CL79" s="368"/>
      <c r="CM79" s="368"/>
      <c r="CN79" s="368"/>
      <c r="CO79" s="368"/>
      <c r="CP79" s="368"/>
      <c r="CQ79" s="368"/>
      <c r="CR79" s="368"/>
      <c r="CS79" s="368"/>
      <c r="CT79" s="368"/>
      <c r="CU79" s="368"/>
      <c r="CV79" s="368"/>
      <c r="CW79" s="368"/>
      <c r="CX79" s="368"/>
      <c r="CY79" s="368"/>
      <c r="CZ79" s="368"/>
      <c r="DA79" s="368"/>
      <c r="DB79" s="368"/>
      <c r="DC79" s="368"/>
      <c r="DD79" s="368"/>
      <c r="DE79" s="368"/>
      <c r="DF79" s="368"/>
      <c r="DG79" s="368"/>
      <c r="DH79" s="368"/>
      <c r="DI79" s="368"/>
      <c r="DJ79" s="368"/>
      <c r="DK79" s="368"/>
      <c r="DL79" s="368"/>
      <c r="DM79" s="368"/>
      <c r="DN79" s="368"/>
      <c r="DO79" s="368"/>
      <c r="DP79" s="368"/>
      <c r="DQ79" s="368"/>
      <c r="DR79" s="368"/>
      <c r="DS79" s="368"/>
      <c r="DT79" s="368"/>
      <c r="DU79" s="368"/>
      <c r="DV79" s="368"/>
      <c r="DW79" s="368"/>
      <c r="DX79" s="368"/>
      <c r="DY79" s="368"/>
      <c r="DZ79" s="368"/>
      <c r="EA79" s="368"/>
      <c r="EB79" s="368"/>
      <c r="EC79" s="368"/>
      <c r="ED79" s="368"/>
      <c r="EE79" s="368"/>
      <c r="EF79" s="368"/>
      <c r="EG79" s="368"/>
      <c r="EH79" s="368"/>
      <c r="EI79" s="368"/>
      <c r="EJ79" s="368"/>
      <c r="EK79" s="368"/>
      <c r="EL79" s="368"/>
      <c r="EM79" s="368"/>
      <c r="EN79" s="368"/>
      <c r="EO79" s="368"/>
      <c r="EP79" s="368"/>
      <c r="EQ79" s="368"/>
      <c r="ER79" s="368"/>
      <c r="ES79" s="368"/>
      <c r="ET79" s="368"/>
      <c r="EU79" s="368"/>
      <c r="EV79" s="368"/>
      <c r="EW79" s="368"/>
      <c r="EX79" s="368"/>
      <c r="EY79" s="368"/>
      <c r="EZ79" s="368"/>
      <c r="FA79" s="368"/>
      <c r="FB79" s="368"/>
      <c r="FC79" s="368"/>
      <c r="FD79" s="368"/>
      <c r="FE79" s="368"/>
      <c r="FF79" s="368"/>
      <c r="FG79" s="368"/>
      <c r="FH79" s="368"/>
      <c r="FI79" s="368"/>
      <c r="FJ79" s="368"/>
      <c r="FK79" s="368"/>
      <c r="FL79" s="368"/>
      <c r="FM79" s="368"/>
      <c r="FN79" s="368"/>
      <c r="FO79" s="368"/>
      <c r="FP79" s="368"/>
      <c r="FQ79" s="368"/>
      <c r="FR79" s="368"/>
      <c r="FS79" s="368"/>
      <c r="FT79" s="368"/>
      <c r="FU79" s="368"/>
      <c r="FV79" s="368"/>
      <c r="FW79" s="368"/>
      <c r="FX79" s="368"/>
      <c r="FY79" s="368"/>
      <c r="FZ79" s="368"/>
      <c r="GA79" s="368"/>
      <c r="GB79" s="368"/>
      <c r="GC79" s="368"/>
      <c r="GD79" s="368"/>
      <c r="GE79" s="368"/>
      <c r="GF79" s="368"/>
      <c r="GG79" s="368"/>
      <c r="GH79" s="368"/>
      <c r="GI79" s="368"/>
      <c r="GJ79" s="368"/>
      <c r="GK79" s="368"/>
      <c r="GL79" s="368"/>
      <c r="GM79" s="368"/>
      <c r="GN79" s="368"/>
      <c r="GO79" s="368"/>
      <c r="GP79" s="368"/>
      <c r="GQ79" s="368"/>
      <c r="GR79" s="368"/>
      <c r="GS79" s="368"/>
      <c r="GT79" s="368"/>
      <c r="GU79" s="368"/>
      <c r="GV79" s="368"/>
      <c r="GW79" s="368"/>
      <c r="GX79" s="368"/>
      <c r="GY79" s="368"/>
      <c r="GZ79" s="368"/>
      <c r="HA79" s="368"/>
      <c r="HB79" s="368"/>
      <c r="HC79" s="368"/>
      <c r="HD79" s="368"/>
      <c r="HE79" s="368"/>
      <c r="HF79" s="368"/>
      <c r="HG79" s="368"/>
      <c r="HH79" s="368"/>
      <c r="HI79" s="368"/>
      <c r="HJ79" s="368"/>
      <c r="HK79" s="368"/>
      <c r="HL79" s="368"/>
      <c r="HM79" s="368"/>
      <c r="HN79" s="368"/>
      <c r="HO79" s="368"/>
      <c r="HP79" s="368"/>
      <c r="HQ79" s="368"/>
      <c r="HR79" s="368"/>
      <c r="HS79" s="368"/>
      <c r="HT79" s="368"/>
      <c r="HU79" s="368"/>
      <c r="HV79" s="368"/>
      <c r="HW79" s="368"/>
      <c r="HX79" s="368"/>
      <c r="HY79" s="368"/>
      <c r="HZ79" s="368"/>
      <c r="IA79" s="368"/>
      <c r="IB79" s="368"/>
      <c r="IC79" s="368"/>
      <c r="ID79" s="368"/>
      <c r="IE79" s="368"/>
      <c r="IF79" s="368"/>
      <c r="IG79" s="368"/>
      <c r="IH79" s="368"/>
      <c r="II79" s="368"/>
      <c r="IJ79" s="368"/>
      <c r="IK79" s="368"/>
      <c r="IL79" s="368"/>
      <c r="IM79" s="368"/>
      <c r="IN79" s="368"/>
      <c r="IO79" s="368"/>
      <c r="IP79" s="368"/>
      <c r="IQ79" s="368"/>
      <c r="IR79" s="368"/>
      <c r="IS79" s="368"/>
      <c r="IT79" s="368"/>
      <c r="IU79" s="368"/>
      <c r="IV79" s="368"/>
      <c r="IW79" s="368"/>
      <c r="IX79" s="368"/>
      <c r="IY79" s="368"/>
      <c r="IZ79" s="368"/>
      <c r="JA79" s="368"/>
      <c r="JB79" s="368"/>
      <c r="JC79" s="368"/>
      <c r="JD79" s="368"/>
      <c r="JE79" s="368"/>
      <c r="JF79" s="368"/>
      <c r="JG79" s="368"/>
      <c r="JH79" s="368"/>
      <c r="JI79" s="368"/>
      <c r="JJ79" s="368"/>
      <c r="JK79" s="368"/>
      <c r="JL79" s="368"/>
      <c r="JM79" s="368"/>
      <c r="JN79" s="368"/>
      <c r="JO79" s="368"/>
      <c r="JP79" s="368"/>
      <c r="JQ79" s="368"/>
      <c r="JR79" s="368"/>
      <c r="JS79" s="368"/>
      <c r="JT79" s="368"/>
      <c r="JU79" s="368"/>
      <c r="JV79" s="368"/>
      <c r="JW79" s="368"/>
      <c r="JX79" s="368"/>
      <c r="JY79" s="368"/>
      <c r="JZ79" s="368"/>
      <c r="KA79" s="368"/>
      <c r="KB79" s="368"/>
      <c r="KC79" s="368"/>
      <c r="KD79" s="368"/>
      <c r="KE79" s="368"/>
      <c r="KF79" s="368"/>
      <c r="KG79" s="368"/>
      <c r="KH79" s="368"/>
      <c r="KI79" s="368"/>
      <c r="KJ79" s="368"/>
      <c r="KK79" s="368"/>
      <c r="KL79" s="368"/>
      <c r="KM79" s="368"/>
      <c r="KN79" s="368"/>
      <c r="KO79" s="368"/>
      <c r="KP79" s="368"/>
      <c r="KQ79" s="368"/>
      <c r="KR79" s="368"/>
      <c r="KS79" s="368"/>
      <c r="KT79" s="368"/>
      <c r="KU79" s="368"/>
      <c r="KV79" s="368"/>
      <c r="KW79" s="368"/>
      <c r="KX79" s="368"/>
      <c r="KY79" s="368"/>
      <c r="KZ79" s="368"/>
      <c r="LA79" s="368"/>
      <c r="LB79" s="368"/>
      <c r="LC79" s="368"/>
      <c r="LD79" s="368"/>
      <c r="LE79" s="368"/>
      <c r="LF79" s="368"/>
      <c r="LG79" s="368"/>
      <c r="LH79" s="368"/>
      <c r="LI79" s="368"/>
      <c r="LJ79" s="368"/>
      <c r="LK79" s="368"/>
      <c r="LL79" s="368"/>
      <c r="LM79" s="368"/>
      <c r="LN79" s="368"/>
      <c r="LO79" s="368"/>
      <c r="LP79" s="368"/>
      <c r="LQ79" s="368"/>
      <c r="LR79" s="368"/>
      <c r="LS79" s="368"/>
      <c r="LT79" s="368"/>
      <c r="LU79" s="368"/>
      <c r="LV79" s="368"/>
      <c r="LW79" s="368"/>
      <c r="LX79" s="368"/>
      <c r="LY79" s="368"/>
      <c r="LZ79" s="368"/>
      <c r="MA79" s="368"/>
      <c r="MB79" s="368"/>
      <c r="MC79" s="368"/>
      <c r="MD79" s="368"/>
      <c r="ME79" s="368"/>
      <c r="MF79" s="368"/>
      <c r="MG79" s="368"/>
      <c r="MH79" s="368"/>
      <c r="MI79" s="368"/>
      <c r="MJ79" s="368"/>
      <c r="MK79" s="368"/>
      <c r="ML79" s="368"/>
      <c r="MM79" s="368"/>
      <c r="MN79" s="368"/>
      <c r="MO79" s="368"/>
      <c r="MP79" s="368"/>
      <c r="MQ79" s="368"/>
      <c r="MR79" s="368"/>
      <c r="MS79" s="368"/>
      <c r="MT79" s="368"/>
      <c r="MU79" s="368"/>
      <c r="MV79" s="368"/>
      <c r="MW79" s="368"/>
      <c r="MX79" s="368"/>
      <c r="MY79" s="368"/>
      <c r="MZ79" s="368"/>
      <c r="NA79" s="368"/>
      <c r="NB79" s="368"/>
      <c r="NC79" s="368"/>
      <c r="ND79" s="368"/>
      <c r="NE79" s="368"/>
      <c r="NF79" s="368"/>
      <c r="NG79" s="368"/>
      <c r="NH79" s="368"/>
      <c r="NI79" s="368"/>
      <c r="NJ79" s="368"/>
      <c r="NK79" s="368"/>
      <c r="NL79" s="368"/>
      <c r="NM79" s="368"/>
      <c r="NN79" s="368"/>
      <c r="NO79" s="368"/>
      <c r="NP79" s="368"/>
      <c r="NQ79" s="368"/>
      <c r="NR79" s="368"/>
      <c r="NS79" s="368"/>
      <c r="NT79" s="368"/>
      <c r="NU79" s="368"/>
      <c r="NV79" s="368"/>
      <c r="NW79" s="368"/>
      <c r="NX79" s="368"/>
      <c r="NY79" s="368"/>
      <c r="NZ79" s="368"/>
      <c r="OA79" s="368"/>
      <c r="OB79" s="368"/>
      <c r="OC79" s="368"/>
      <c r="OD79" s="368"/>
      <c r="OE79" s="368"/>
      <c r="OF79" s="368"/>
      <c r="OG79" s="368"/>
      <c r="OH79" s="368"/>
      <c r="OI79" s="368"/>
      <c r="OJ79" s="368"/>
      <c r="OK79" s="368"/>
      <c r="OL79" s="368"/>
      <c r="OM79" s="368"/>
      <c r="ON79" s="368"/>
      <c r="OO79" s="368"/>
      <c r="OP79" s="368"/>
      <c r="OQ79" s="368"/>
      <c r="OR79" s="368"/>
      <c r="OS79" s="368"/>
      <c r="OT79" s="368"/>
      <c r="OU79" s="368"/>
      <c r="OV79" s="368"/>
      <c r="OW79" s="368"/>
      <c r="OX79" s="368"/>
      <c r="OY79" s="368"/>
      <c r="OZ79" s="368"/>
      <c r="PA79" s="368"/>
      <c r="PB79" s="368"/>
      <c r="PC79" s="368"/>
      <c r="PD79" s="368"/>
      <c r="PE79" s="368"/>
      <c r="PF79" s="368"/>
      <c r="PG79" s="368"/>
      <c r="PH79" s="368"/>
      <c r="PI79" s="368"/>
      <c r="PJ79" s="368"/>
      <c r="PK79" s="368"/>
      <c r="PL79" s="368"/>
      <c r="PM79" s="368"/>
      <c r="PN79" s="368"/>
      <c r="PO79" s="368"/>
      <c r="PP79" s="368"/>
    </row>
    <row r="80" spans="1:432" s="342" customFormat="1" x14ac:dyDescent="0.2">
      <c r="A80" s="345" t="s">
        <v>16</v>
      </c>
      <c r="B80" s="346" t="s">
        <v>1085</v>
      </c>
      <c r="C80" s="346" t="s">
        <v>1084</v>
      </c>
      <c r="D80" s="346" t="s">
        <v>605</v>
      </c>
      <c r="E80" s="346"/>
      <c r="F80" s="346" t="s">
        <v>14</v>
      </c>
      <c r="G80" s="346">
        <v>201610</v>
      </c>
      <c r="H80" s="346" t="s">
        <v>91</v>
      </c>
      <c r="I80" s="342" t="s">
        <v>1086</v>
      </c>
      <c r="J80" s="346" t="s">
        <v>1087</v>
      </c>
      <c r="K80" s="343" t="s">
        <v>1317</v>
      </c>
      <c r="L80" s="342" t="s">
        <v>1317</v>
      </c>
      <c r="M80" s="343"/>
      <c r="N80" s="343"/>
      <c r="O80" s="343"/>
      <c r="P80" s="343"/>
      <c r="Q80" s="343"/>
      <c r="R80" s="342">
        <v>7812</v>
      </c>
      <c r="S80" s="342">
        <f t="shared" si="8"/>
        <v>0</v>
      </c>
      <c r="T80" s="342">
        <f t="shared" si="9"/>
        <v>7812</v>
      </c>
      <c r="W80" s="342">
        <f t="shared" si="10"/>
        <v>7812</v>
      </c>
      <c r="X80" s="342" t="s">
        <v>1460</v>
      </c>
      <c r="AA80" s="348" t="s">
        <v>688</v>
      </c>
      <c r="AB80" s="342" t="s">
        <v>689</v>
      </c>
      <c r="AC80" s="398" t="s">
        <v>965</v>
      </c>
      <c r="AD80" s="344" t="s">
        <v>692</v>
      </c>
      <c r="AI80" s="342">
        <v>1.5</v>
      </c>
      <c r="AL80" s="348"/>
      <c r="BB80" s="386">
        <f t="shared" si="15"/>
        <v>0</v>
      </c>
      <c r="BC80" s="195">
        <f t="shared" si="11"/>
        <v>0</v>
      </c>
      <c r="BD80" s="195">
        <f t="shared" si="12"/>
        <v>7812</v>
      </c>
      <c r="BE80" s="359">
        <f t="shared" si="13"/>
        <v>1</v>
      </c>
      <c r="BI80" s="342" t="s">
        <v>91</v>
      </c>
      <c r="BJ80" s="342" t="s">
        <v>91</v>
      </c>
      <c r="BL80" s="195" t="s">
        <v>1090</v>
      </c>
    </row>
    <row r="81" spans="1:432" s="227" customFormat="1" x14ac:dyDescent="0.2">
      <c r="A81" s="227" t="s">
        <v>16</v>
      </c>
      <c r="B81" s="227" t="s">
        <v>9</v>
      </c>
      <c r="C81" s="227" t="s">
        <v>11</v>
      </c>
      <c r="D81" s="227" t="s">
        <v>10</v>
      </c>
      <c r="F81" s="227" t="s">
        <v>14</v>
      </c>
      <c r="G81" s="227">
        <v>201510</v>
      </c>
      <c r="H81" s="227" t="s">
        <v>689</v>
      </c>
      <c r="I81" s="227" t="s">
        <v>12</v>
      </c>
      <c r="K81" s="5" t="s">
        <v>1305</v>
      </c>
      <c r="L81" s="14" t="s">
        <v>817</v>
      </c>
      <c r="M81" s="5">
        <v>22338</v>
      </c>
      <c r="N81" s="5">
        <v>0</v>
      </c>
      <c r="O81" s="5">
        <v>0</v>
      </c>
      <c r="P81" s="5">
        <v>22338</v>
      </c>
      <c r="Q81" s="5" t="s">
        <v>13</v>
      </c>
      <c r="R81" s="195">
        <v>7812</v>
      </c>
      <c r="S81" s="195">
        <f t="shared" ref="S81:S112" si="16">O81</f>
        <v>0</v>
      </c>
      <c r="T81" s="195">
        <f t="shared" ref="T81:T112" si="17">R81-S81</f>
        <v>7812</v>
      </c>
      <c r="U81" s="195"/>
      <c r="V81" s="195">
        <v>2100</v>
      </c>
      <c r="W81" s="195">
        <f t="shared" ref="W81:W112" si="18">T81-U81-V81</f>
        <v>5712</v>
      </c>
      <c r="X81" s="195" t="s">
        <v>689</v>
      </c>
      <c r="Y81" s="227">
        <v>8</v>
      </c>
      <c r="Z81" s="227">
        <v>16</v>
      </c>
      <c r="AA81" s="195"/>
      <c r="AB81" s="195" t="s">
        <v>689</v>
      </c>
      <c r="AC81" s="398" t="s">
        <v>1455</v>
      </c>
      <c r="AD81" s="309"/>
      <c r="AE81" s="195"/>
      <c r="AF81" s="195"/>
      <c r="AG81" s="195">
        <v>2.5</v>
      </c>
      <c r="AH81" s="195">
        <v>2</v>
      </c>
      <c r="AI81" s="195">
        <f>SUM(AG81+AH81)/2</f>
        <v>2.25</v>
      </c>
      <c r="AJ81" s="195"/>
      <c r="AK81" s="195"/>
      <c r="AL81" s="240"/>
      <c r="AM81" s="195"/>
      <c r="AN81" s="195"/>
      <c r="AO81" s="195"/>
      <c r="AP81" s="195"/>
      <c r="AQ81" s="195"/>
      <c r="AR81" s="195"/>
      <c r="AS81" s="195"/>
      <c r="AT81" s="195"/>
      <c r="AU81" s="195"/>
      <c r="AV81" s="195"/>
      <c r="AW81" s="195"/>
      <c r="AX81" s="195"/>
      <c r="AY81" s="195"/>
      <c r="AZ81" s="195"/>
      <c r="BA81" s="195"/>
      <c r="BB81" s="386">
        <f t="shared" ref="BB81:BB112" si="19">SUM(AM81:BA81)</f>
        <v>0</v>
      </c>
      <c r="BC81" s="195">
        <f t="shared" ref="BC81:BC112" si="20">U81+V81+BB81</f>
        <v>2100</v>
      </c>
      <c r="BD81" s="195">
        <f t="shared" ref="BD81:BD112" si="21">W81-BB81</f>
        <v>5712</v>
      </c>
      <c r="BE81" s="359">
        <f t="shared" ref="BE81:BE112" si="22">BD81/R81</f>
        <v>0.73118279569892475</v>
      </c>
      <c r="BF81" s="195"/>
      <c r="BG81" s="195"/>
      <c r="BH81" s="195"/>
      <c r="BI81" s="195"/>
      <c r="BJ81" s="195"/>
      <c r="BK81" s="195"/>
      <c r="BL81" s="195" t="s">
        <v>1090</v>
      </c>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row>
    <row r="82" spans="1:432" s="227" customFormat="1" x14ac:dyDescent="0.2">
      <c r="A82" s="195" t="s">
        <v>16</v>
      </c>
      <c r="B82" s="195" t="s">
        <v>50</v>
      </c>
      <c r="C82" s="195" t="s">
        <v>52</v>
      </c>
      <c r="D82" s="195" t="s">
        <v>51</v>
      </c>
      <c r="E82" s="195"/>
      <c r="F82" s="195" t="s">
        <v>14</v>
      </c>
      <c r="G82" s="195">
        <v>201310</v>
      </c>
      <c r="H82" s="195" t="s">
        <v>689</v>
      </c>
      <c r="I82" s="195" t="s">
        <v>53</v>
      </c>
      <c r="J82" s="195"/>
      <c r="K82" s="237" t="s">
        <v>1306</v>
      </c>
      <c r="L82" s="195" t="s">
        <v>817</v>
      </c>
      <c r="M82" s="237">
        <v>22338</v>
      </c>
      <c r="N82" s="237">
        <v>0</v>
      </c>
      <c r="O82" s="237">
        <v>0</v>
      </c>
      <c r="P82" s="237">
        <v>22338</v>
      </c>
      <c r="Q82" s="237" t="s">
        <v>13</v>
      </c>
      <c r="R82" s="195">
        <v>7812</v>
      </c>
      <c r="S82" s="195">
        <f t="shared" si="16"/>
        <v>0</v>
      </c>
      <c r="T82" s="195">
        <f t="shared" si="17"/>
        <v>7812</v>
      </c>
      <c r="U82" s="195"/>
      <c r="V82" s="195">
        <v>2100</v>
      </c>
      <c r="W82" s="195">
        <f t="shared" si="18"/>
        <v>5712</v>
      </c>
      <c r="X82" s="195" t="s">
        <v>1443</v>
      </c>
      <c r="Y82" s="195">
        <v>6</v>
      </c>
      <c r="Z82" s="195">
        <v>42</v>
      </c>
      <c r="AA82" s="195"/>
      <c r="AB82" s="195" t="s">
        <v>689</v>
      </c>
      <c r="AC82" s="398" t="s">
        <v>1455</v>
      </c>
      <c r="AD82" s="309"/>
      <c r="AE82" s="195">
        <v>3</v>
      </c>
      <c r="AF82" s="195" t="s">
        <v>1358</v>
      </c>
      <c r="AG82" s="195" t="s">
        <v>1358</v>
      </c>
      <c r="AH82" s="195" t="s">
        <v>1358</v>
      </c>
      <c r="AI82" s="195">
        <f>AE82</f>
        <v>3</v>
      </c>
      <c r="AJ82" s="195"/>
      <c r="AK82" s="195"/>
      <c r="AL82" s="195"/>
      <c r="AM82" s="195"/>
      <c r="AN82" s="195"/>
      <c r="AO82" s="195"/>
      <c r="AP82" s="195"/>
      <c r="AQ82" s="195"/>
      <c r="AR82" s="195"/>
      <c r="AS82" s="195"/>
      <c r="AT82" s="195"/>
      <c r="AU82" s="195"/>
      <c r="AV82" s="195"/>
      <c r="AW82" s="195"/>
      <c r="AX82" s="195"/>
      <c r="AY82" s="195"/>
      <c r="AZ82" s="195"/>
      <c r="BA82" s="195"/>
      <c r="BB82" s="386">
        <f t="shared" si="19"/>
        <v>0</v>
      </c>
      <c r="BC82" s="195">
        <f t="shared" si="20"/>
        <v>2100</v>
      </c>
      <c r="BD82" s="195">
        <f t="shared" si="21"/>
        <v>5712</v>
      </c>
      <c r="BE82" s="359">
        <f t="shared" si="22"/>
        <v>0.73118279569892475</v>
      </c>
      <c r="BF82" s="195"/>
      <c r="BG82" s="195"/>
      <c r="BH82" s="195"/>
      <c r="BI82" s="195"/>
      <c r="BJ82" s="195"/>
      <c r="BK82" s="195"/>
      <c r="BL82" s="195" t="s">
        <v>1090</v>
      </c>
      <c r="BM82" s="195"/>
      <c r="BN82" s="195" t="s">
        <v>1444</v>
      </c>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row>
    <row r="83" spans="1:432" s="227" customFormat="1" x14ac:dyDescent="0.2">
      <c r="A83" s="227" t="s">
        <v>16</v>
      </c>
      <c r="B83" s="227" t="s">
        <v>115</v>
      </c>
      <c r="C83" s="227" t="s">
        <v>117</v>
      </c>
      <c r="D83" s="227" t="s">
        <v>116</v>
      </c>
      <c r="F83" s="227" t="s">
        <v>14</v>
      </c>
      <c r="G83" s="227">
        <v>201510</v>
      </c>
      <c r="H83" s="227" t="s">
        <v>689</v>
      </c>
      <c r="I83" s="227" t="s">
        <v>118</v>
      </c>
      <c r="K83" s="5" t="s">
        <v>1319</v>
      </c>
      <c r="L83" s="14" t="s">
        <v>817</v>
      </c>
      <c r="M83" s="5">
        <v>22338</v>
      </c>
      <c r="N83" s="5">
        <v>0</v>
      </c>
      <c r="O83" s="5">
        <v>0</v>
      </c>
      <c r="P83" s="5">
        <v>22338</v>
      </c>
      <c r="Q83" s="5" t="s">
        <v>13</v>
      </c>
      <c r="R83" s="195">
        <v>7812</v>
      </c>
      <c r="S83" s="195">
        <f t="shared" si="16"/>
        <v>0</v>
      </c>
      <c r="T83" s="195">
        <f t="shared" si="17"/>
        <v>7812</v>
      </c>
      <c r="U83" s="195"/>
      <c r="V83" s="195">
        <v>2100</v>
      </c>
      <c r="W83" s="195">
        <f t="shared" si="18"/>
        <v>5712</v>
      </c>
      <c r="X83" s="195" t="s">
        <v>689</v>
      </c>
      <c r="Y83" s="227">
        <v>10</v>
      </c>
      <c r="Z83" s="227">
        <v>16</v>
      </c>
      <c r="AA83" s="195"/>
      <c r="AB83" s="195" t="s">
        <v>689</v>
      </c>
      <c r="AC83" s="398" t="s">
        <v>1455</v>
      </c>
      <c r="AD83" s="309"/>
      <c r="AE83" s="195"/>
      <c r="AF83" s="195"/>
      <c r="AG83" s="195">
        <v>2</v>
      </c>
      <c r="AH83" s="195">
        <v>3</v>
      </c>
      <c r="AI83" s="195">
        <f>SUM(AG83+AH83)/2</f>
        <v>2.5</v>
      </c>
      <c r="AJ83" s="195"/>
      <c r="AK83" s="195"/>
      <c r="AL83" s="240"/>
      <c r="AM83" s="195"/>
      <c r="AN83" s="195"/>
      <c r="AO83" s="195"/>
      <c r="AP83" s="195"/>
      <c r="AQ83" s="195"/>
      <c r="AR83" s="195"/>
      <c r="AS83" s="195"/>
      <c r="AT83" s="195"/>
      <c r="AU83" s="195"/>
      <c r="AV83" s="195"/>
      <c r="AW83" s="195"/>
      <c r="AX83" s="195"/>
      <c r="AY83" s="195"/>
      <c r="AZ83" s="195"/>
      <c r="BA83" s="195"/>
      <c r="BB83" s="386">
        <f t="shared" si="19"/>
        <v>0</v>
      </c>
      <c r="BC83" s="195">
        <f t="shared" si="20"/>
        <v>2100</v>
      </c>
      <c r="BD83" s="195">
        <f t="shared" si="21"/>
        <v>5712</v>
      </c>
      <c r="BE83" s="359">
        <f t="shared" si="22"/>
        <v>0.73118279569892475</v>
      </c>
      <c r="BF83" s="195"/>
      <c r="BG83" s="195"/>
      <c r="BH83" s="195"/>
      <c r="BI83" s="195"/>
      <c r="BJ83" s="195"/>
      <c r="BK83" s="195"/>
      <c r="BL83" s="195" t="s">
        <v>1090</v>
      </c>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195"/>
      <c r="FT83" s="195"/>
      <c r="FU83" s="195"/>
      <c r="FV83" s="195"/>
      <c r="FW83" s="195"/>
      <c r="FX83" s="195"/>
      <c r="FY83" s="195"/>
      <c r="FZ83" s="195"/>
      <c r="GA83" s="195"/>
      <c r="GB83" s="195"/>
      <c r="GC83" s="195"/>
      <c r="GD83" s="195"/>
      <c r="GE83" s="195"/>
      <c r="GF83" s="195"/>
      <c r="GG83" s="195"/>
      <c r="GH83" s="195"/>
      <c r="GI83" s="195"/>
      <c r="GJ83" s="195"/>
      <c r="GK83" s="195"/>
      <c r="GL83" s="195"/>
      <c r="GM83" s="195"/>
      <c r="GN83" s="195"/>
      <c r="GO83" s="195"/>
      <c r="GP83" s="195"/>
      <c r="GQ83" s="195"/>
      <c r="GR83" s="195"/>
      <c r="GS83" s="195"/>
      <c r="GT83" s="195"/>
      <c r="GU83" s="195"/>
      <c r="GV83" s="195"/>
      <c r="GW83" s="195"/>
      <c r="GX83" s="195"/>
      <c r="GY83" s="195"/>
      <c r="GZ83" s="195"/>
      <c r="HA83" s="195"/>
      <c r="HB83" s="195"/>
      <c r="HC83" s="195"/>
      <c r="HD83" s="195"/>
      <c r="HE83" s="195"/>
      <c r="HF83" s="195"/>
      <c r="HG83" s="195"/>
      <c r="HH83" s="195"/>
      <c r="HI83" s="195"/>
      <c r="HJ83" s="195"/>
      <c r="HK83" s="195"/>
      <c r="HL83" s="195"/>
      <c r="HM83" s="195"/>
      <c r="HN83" s="195"/>
      <c r="HO83" s="195"/>
      <c r="HP83" s="195"/>
      <c r="HQ83" s="195"/>
      <c r="HR83" s="195"/>
      <c r="HS83" s="195"/>
      <c r="HT83" s="195"/>
      <c r="HU83" s="195"/>
      <c r="HV83" s="195"/>
      <c r="HW83" s="195"/>
      <c r="HX83" s="195"/>
      <c r="HY83" s="195"/>
      <c r="HZ83" s="195"/>
      <c r="IA83" s="195"/>
      <c r="IB83" s="195"/>
      <c r="IC83" s="195"/>
      <c r="ID83" s="195"/>
      <c r="IE83" s="195"/>
      <c r="IF83" s="195"/>
      <c r="IG83" s="195"/>
      <c r="IH83" s="195"/>
      <c r="II83" s="195"/>
      <c r="IJ83" s="195"/>
      <c r="IK83" s="195"/>
      <c r="IL83" s="195"/>
      <c r="IM83" s="195"/>
      <c r="IN83" s="195"/>
      <c r="IO83" s="195"/>
      <c r="IP83" s="195"/>
      <c r="IQ83" s="195"/>
      <c r="IR83" s="195"/>
      <c r="IS83" s="195"/>
      <c r="IT83" s="195"/>
      <c r="IU83" s="195"/>
      <c r="IV83" s="195"/>
      <c r="IW83" s="195"/>
      <c r="IX83" s="195"/>
      <c r="IY83" s="195"/>
      <c r="IZ83" s="195"/>
      <c r="JA83" s="195"/>
      <c r="JB83" s="195"/>
      <c r="JC83" s="195"/>
      <c r="JD83" s="195"/>
      <c r="JE83" s="195"/>
      <c r="JF83" s="195"/>
      <c r="JG83" s="195"/>
      <c r="JH83" s="195"/>
      <c r="JI83" s="195"/>
      <c r="JJ83" s="195"/>
      <c r="JK83" s="195"/>
      <c r="JL83" s="195"/>
      <c r="JM83" s="195"/>
      <c r="JN83" s="195"/>
      <c r="JO83" s="195"/>
      <c r="JP83" s="195"/>
      <c r="JQ83" s="195"/>
      <c r="JR83" s="195"/>
      <c r="JS83" s="195"/>
      <c r="JT83" s="195"/>
      <c r="JU83" s="195"/>
      <c r="JV83" s="195"/>
      <c r="JW83" s="195"/>
      <c r="JX83" s="195"/>
      <c r="JY83" s="195"/>
      <c r="JZ83" s="195"/>
      <c r="KA83" s="195"/>
      <c r="KB83" s="195"/>
      <c r="KC83" s="195"/>
      <c r="KD83" s="195"/>
      <c r="KE83" s="195"/>
      <c r="KF83" s="195"/>
      <c r="KG83" s="195"/>
      <c r="KH83" s="195"/>
      <c r="KI83" s="195"/>
      <c r="KJ83" s="195"/>
      <c r="KK83" s="195"/>
      <c r="KL83" s="195"/>
      <c r="KM83" s="195"/>
      <c r="KN83" s="195"/>
      <c r="KO83" s="195"/>
      <c r="KP83" s="195"/>
      <c r="KQ83" s="195"/>
      <c r="KR83" s="195"/>
      <c r="KS83" s="195"/>
      <c r="KT83" s="195"/>
      <c r="KU83" s="195"/>
      <c r="KV83" s="195"/>
      <c r="KW83" s="195"/>
      <c r="KX83" s="195"/>
      <c r="KY83" s="195"/>
      <c r="KZ83" s="195"/>
      <c r="LA83" s="195"/>
      <c r="LB83" s="195"/>
      <c r="LC83" s="195"/>
      <c r="LD83" s="195"/>
      <c r="LE83" s="195"/>
      <c r="LF83" s="195"/>
      <c r="LG83" s="195"/>
      <c r="LH83" s="195"/>
      <c r="LI83" s="195"/>
      <c r="LJ83" s="195"/>
      <c r="LK83" s="195"/>
      <c r="LL83" s="195"/>
      <c r="LM83" s="195"/>
      <c r="LN83" s="195"/>
      <c r="LO83" s="195"/>
      <c r="LP83" s="195"/>
      <c r="LQ83" s="195"/>
      <c r="LR83" s="195"/>
      <c r="LS83" s="195"/>
      <c r="LT83" s="195"/>
      <c r="LU83" s="195"/>
      <c r="LV83" s="195"/>
      <c r="LW83" s="195"/>
      <c r="LX83" s="195"/>
      <c r="LY83" s="195"/>
      <c r="LZ83" s="195"/>
      <c r="MA83" s="195"/>
      <c r="MB83" s="195"/>
      <c r="MC83" s="195"/>
      <c r="MD83" s="195"/>
      <c r="ME83" s="195"/>
      <c r="MF83" s="195"/>
      <c r="MG83" s="195"/>
      <c r="MH83" s="195"/>
      <c r="MI83" s="195"/>
      <c r="MJ83" s="195"/>
      <c r="MK83" s="195"/>
      <c r="ML83" s="195"/>
      <c r="MM83" s="195"/>
      <c r="MN83" s="195"/>
      <c r="MO83" s="195"/>
      <c r="MP83" s="195"/>
      <c r="MQ83" s="195"/>
      <c r="MR83" s="195"/>
      <c r="MS83" s="195"/>
      <c r="MT83" s="195"/>
      <c r="MU83" s="195"/>
      <c r="MV83" s="195"/>
      <c r="MW83" s="195"/>
      <c r="MX83" s="195"/>
      <c r="MY83" s="195"/>
      <c r="MZ83" s="195"/>
      <c r="NA83" s="195"/>
      <c r="NB83" s="195"/>
      <c r="NC83" s="195"/>
      <c r="ND83" s="195"/>
      <c r="NE83" s="195"/>
      <c r="NF83" s="195"/>
      <c r="NG83" s="195"/>
      <c r="NH83" s="195"/>
      <c r="NI83" s="195"/>
      <c r="NJ83" s="195"/>
      <c r="NK83" s="195"/>
      <c r="NL83" s="195"/>
      <c r="NM83" s="195"/>
      <c r="NN83" s="195"/>
      <c r="NO83" s="195"/>
      <c r="NP83" s="195"/>
      <c r="NQ83" s="195"/>
      <c r="NR83" s="195"/>
      <c r="NS83" s="195"/>
      <c r="NT83" s="195"/>
      <c r="NU83" s="195"/>
      <c r="NV83" s="195"/>
      <c r="NW83" s="195"/>
      <c r="NX83" s="195"/>
      <c r="NY83" s="195"/>
      <c r="NZ83" s="195"/>
      <c r="OA83" s="195"/>
      <c r="OB83" s="195"/>
      <c r="OC83" s="195"/>
      <c r="OD83" s="195"/>
      <c r="OE83" s="195"/>
      <c r="OF83" s="195"/>
      <c r="OG83" s="195"/>
      <c r="OH83" s="195"/>
      <c r="OI83" s="195"/>
      <c r="OJ83" s="195"/>
      <c r="OK83" s="195"/>
      <c r="OL83" s="195"/>
      <c r="OM83" s="195"/>
      <c r="ON83" s="195"/>
      <c r="OO83" s="195"/>
      <c r="OP83" s="195"/>
      <c r="OQ83" s="195"/>
      <c r="OR83" s="195"/>
      <c r="OS83" s="195"/>
      <c r="OT83" s="195"/>
      <c r="OU83" s="195"/>
      <c r="OV83" s="195"/>
      <c r="OW83" s="195"/>
      <c r="OX83" s="195"/>
      <c r="OY83" s="195"/>
      <c r="OZ83" s="195"/>
      <c r="PA83" s="195"/>
      <c r="PB83" s="195"/>
      <c r="PC83" s="195"/>
      <c r="PD83" s="195"/>
      <c r="PE83" s="195"/>
      <c r="PF83" s="195"/>
      <c r="PG83" s="195"/>
      <c r="PH83" s="195"/>
      <c r="PI83" s="195"/>
      <c r="PJ83" s="195"/>
      <c r="PK83" s="195"/>
      <c r="PL83" s="195"/>
      <c r="PM83" s="195"/>
      <c r="PN83" s="195"/>
      <c r="PO83" s="195"/>
    </row>
    <row r="84" spans="1:432" s="227" customFormat="1" x14ac:dyDescent="0.2">
      <c r="A84" s="227" t="s">
        <v>16</v>
      </c>
      <c r="B84" s="227" t="s">
        <v>174</v>
      </c>
      <c r="C84" s="227" t="s">
        <v>176</v>
      </c>
      <c r="D84" s="227" t="s">
        <v>175</v>
      </c>
      <c r="F84" s="227" t="s">
        <v>14</v>
      </c>
      <c r="G84" s="227">
        <v>201510</v>
      </c>
      <c r="H84" s="227" t="s">
        <v>689</v>
      </c>
      <c r="I84" s="227" t="s">
        <v>177</v>
      </c>
      <c r="K84" s="5" t="s">
        <v>1311</v>
      </c>
      <c r="L84" s="14" t="s">
        <v>817</v>
      </c>
      <c r="M84" s="5">
        <v>22338</v>
      </c>
      <c r="N84" s="5">
        <v>0</v>
      </c>
      <c r="O84" s="5">
        <v>0</v>
      </c>
      <c r="P84" s="5">
        <v>22338</v>
      </c>
      <c r="Q84" s="5" t="s">
        <v>13</v>
      </c>
      <c r="R84" s="195">
        <v>7812</v>
      </c>
      <c r="S84" s="195">
        <f t="shared" si="16"/>
        <v>0</v>
      </c>
      <c r="T84" s="195">
        <f t="shared" si="17"/>
        <v>7812</v>
      </c>
      <c r="U84" s="195"/>
      <c r="V84" s="195">
        <v>2100</v>
      </c>
      <c r="W84" s="195">
        <f t="shared" si="18"/>
        <v>5712</v>
      </c>
      <c r="X84" s="195" t="s">
        <v>689</v>
      </c>
      <c r="Y84" s="227">
        <v>10</v>
      </c>
      <c r="Z84" s="227">
        <v>20</v>
      </c>
      <c r="AA84" s="195"/>
      <c r="AB84" s="195" t="s">
        <v>689</v>
      </c>
      <c r="AC84" s="398" t="s">
        <v>965</v>
      </c>
      <c r="AD84" s="309" t="s">
        <v>692</v>
      </c>
      <c r="AE84" s="195"/>
      <c r="AF84" s="195"/>
      <c r="AG84" s="195">
        <v>2</v>
      </c>
      <c r="AH84" s="195">
        <v>1</v>
      </c>
      <c r="AI84" s="195">
        <f>SUM(AG84+AH84)/2</f>
        <v>1.5</v>
      </c>
      <c r="AJ84" s="195"/>
      <c r="AK84" s="195"/>
      <c r="AL84" s="240"/>
      <c r="AM84" s="195"/>
      <c r="AN84" s="195"/>
      <c r="AO84" s="195"/>
      <c r="AP84" s="195"/>
      <c r="AQ84" s="195"/>
      <c r="AR84" s="195"/>
      <c r="AS84" s="195"/>
      <c r="AT84" s="195"/>
      <c r="AU84" s="195"/>
      <c r="AV84" s="195"/>
      <c r="AW84" s="195"/>
      <c r="AX84" s="195"/>
      <c r="AY84" s="195"/>
      <c r="AZ84" s="195"/>
      <c r="BA84" s="195"/>
      <c r="BB84" s="386">
        <f t="shared" si="19"/>
        <v>0</v>
      </c>
      <c r="BC84" s="195">
        <f t="shared" si="20"/>
        <v>2100</v>
      </c>
      <c r="BD84" s="195">
        <f t="shared" si="21"/>
        <v>5712</v>
      </c>
      <c r="BE84" s="359">
        <f t="shared" si="22"/>
        <v>0.73118279569892475</v>
      </c>
      <c r="BF84" s="195"/>
      <c r="BG84" s="195"/>
      <c r="BH84" s="195"/>
      <c r="BI84" s="195" t="s">
        <v>91</v>
      </c>
      <c r="BJ84" s="195" t="s">
        <v>91</v>
      </c>
      <c r="BK84" s="195"/>
      <c r="BL84" s="195" t="s">
        <v>1090</v>
      </c>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row>
    <row r="85" spans="1:432" s="227" customFormat="1" x14ac:dyDescent="0.2">
      <c r="A85" s="227" t="s">
        <v>16</v>
      </c>
      <c r="B85" s="227" t="s">
        <v>317</v>
      </c>
      <c r="C85" s="227" t="s">
        <v>318</v>
      </c>
      <c r="D85" s="227" t="s">
        <v>314</v>
      </c>
      <c r="F85" s="227" t="s">
        <v>14</v>
      </c>
      <c r="G85" s="227">
        <v>201510</v>
      </c>
      <c r="H85" s="227" t="s">
        <v>689</v>
      </c>
      <c r="I85" s="227" t="s">
        <v>319</v>
      </c>
      <c r="K85" s="5" t="s">
        <v>1331</v>
      </c>
      <c r="L85" s="14" t="s">
        <v>817</v>
      </c>
      <c r="M85" s="5">
        <v>22338</v>
      </c>
      <c r="N85" s="5">
        <v>0</v>
      </c>
      <c r="O85" s="5">
        <v>0</v>
      </c>
      <c r="P85" s="5">
        <v>22338</v>
      </c>
      <c r="Q85" s="5" t="s">
        <v>13</v>
      </c>
      <c r="R85" s="195">
        <v>7812</v>
      </c>
      <c r="S85" s="195">
        <f t="shared" si="16"/>
        <v>0</v>
      </c>
      <c r="T85" s="195">
        <f t="shared" si="17"/>
        <v>7812</v>
      </c>
      <c r="U85" s="195"/>
      <c r="V85" s="195">
        <v>2100</v>
      </c>
      <c r="W85" s="195">
        <f t="shared" si="18"/>
        <v>5712</v>
      </c>
      <c r="X85" s="195" t="s">
        <v>689</v>
      </c>
      <c r="Y85" s="227">
        <v>8</v>
      </c>
      <c r="Z85" s="227">
        <v>16</v>
      </c>
      <c r="AA85" s="195"/>
      <c r="AB85" s="195" t="s">
        <v>689</v>
      </c>
      <c r="AC85" s="398" t="s">
        <v>965</v>
      </c>
      <c r="AD85" s="309" t="s">
        <v>692</v>
      </c>
      <c r="AE85" s="195"/>
      <c r="AF85" s="195"/>
      <c r="AG85" s="195">
        <v>4</v>
      </c>
      <c r="AH85" s="195">
        <v>3</v>
      </c>
      <c r="AI85" s="195">
        <f>SUM(AG85+AH85)/2</f>
        <v>3.5</v>
      </c>
      <c r="AJ85" s="195"/>
      <c r="AK85" s="195"/>
      <c r="AL85" s="240"/>
      <c r="AM85" s="195"/>
      <c r="AN85" s="195"/>
      <c r="AO85" s="195"/>
      <c r="AP85" s="195"/>
      <c r="AQ85" s="195"/>
      <c r="AR85" s="195"/>
      <c r="AS85" s="195"/>
      <c r="AT85" s="195"/>
      <c r="AU85" s="195"/>
      <c r="AV85" s="195"/>
      <c r="AW85" s="195"/>
      <c r="AX85" s="195"/>
      <c r="AY85" s="195"/>
      <c r="AZ85" s="195"/>
      <c r="BA85" s="195"/>
      <c r="BB85" s="386">
        <f t="shared" si="19"/>
        <v>0</v>
      </c>
      <c r="BC85" s="195">
        <f t="shared" si="20"/>
        <v>2100</v>
      </c>
      <c r="BD85" s="195">
        <f t="shared" si="21"/>
        <v>5712</v>
      </c>
      <c r="BE85" s="359">
        <f t="shared" si="22"/>
        <v>0.73118279569892475</v>
      </c>
      <c r="BF85" s="195"/>
      <c r="BG85" s="195"/>
      <c r="BH85" s="195"/>
      <c r="BI85" s="195" t="s">
        <v>1183</v>
      </c>
      <c r="BJ85" s="195" t="s">
        <v>1008</v>
      </c>
      <c r="BK85" s="195"/>
      <c r="BL85" s="195" t="s">
        <v>1090</v>
      </c>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row>
    <row r="86" spans="1:432" s="227" customFormat="1" x14ac:dyDescent="0.2">
      <c r="A86" s="248" t="s">
        <v>16</v>
      </c>
      <c r="B86" s="248" t="s">
        <v>344</v>
      </c>
      <c r="C86" s="248" t="s">
        <v>346</v>
      </c>
      <c r="D86" s="248" t="s">
        <v>345</v>
      </c>
      <c r="E86" s="248"/>
      <c r="F86" s="248" t="s">
        <v>14</v>
      </c>
      <c r="G86" s="248">
        <v>201410</v>
      </c>
      <c r="H86" s="248" t="s">
        <v>689</v>
      </c>
      <c r="I86" s="248" t="s">
        <v>347</v>
      </c>
      <c r="J86" s="248"/>
      <c r="K86" s="247" t="s">
        <v>1311</v>
      </c>
      <c r="L86" s="248" t="s">
        <v>817</v>
      </c>
      <c r="M86" s="247">
        <v>22338</v>
      </c>
      <c r="N86" s="247">
        <v>0</v>
      </c>
      <c r="O86" s="247">
        <v>0</v>
      </c>
      <c r="P86" s="247">
        <v>22338</v>
      </c>
      <c r="Q86" s="247" t="s">
        <v>13</v>
      </c>
      <c r="R86" s="195">
        <v>7812</v>
      </c>
      <c r="S86" s="195">
        <f t="shared" si="16"/>
        <v>0</v>
      </c>
      <c r="T86" s="195">
        <f t="shared" si="17"/>
        <v>7812</v>
      </c>
      <c r="U86" s="248"/>
      <c r="V86" s="195">
        <v>2100</v>
      </c>
      <c r="W86" s="195">
        <f t="shared" si="18"/>
        <v>5712</v>
      </c>
      <c r="X86" s="248" t="s">
        <v>1458</v>
      </c>
      <c r="Y86" s="248">
        <v>8</v>
      </c>
      <c r="Z86" s="248">
        <v>46</v>
      </c>
      <c r="AA86" s="248"/>
      <c r="AB86" s="248" t="s">
        <v>1446</v>
      </c>
      <c r="AC86" s="398" t="s">
        <v>1455</v>
      </c>
      <c r="AD86" s="310"/>
      <c r="AE86" s="248"/>
      <c r="AF86" s="248"/>
      <c r="AG86" s="248"/>
      <c r="AH86" s="248"/>
      <c r="AI86" s="248"/>
      <c r="AJ86" s="248"/>
      <c r="AK86" s="248"/>
      <c r="AL86" s="248" t="s">
        <v>802</v>
      </c>
      <c r="AM86" s="248"/>
      <c r="AN86" s="248"/>
      <c r="AO86" s="248"/>
      <c r="AP86" s="248"/>
      <c r="AQ86" s="248"/>
      <c r="AR86" s="248"/>
      <c r="AS86" s="248"/>
      <c r="AT86" s="248"/>
      <c r="AU86" s="248"/>
      <c r="AV86" s="248"/>
      <c r="AW86" s="248"/>
      <c r="AX86" s="248"/>
      <c r="AY86" s="248"/>
      <c r="AZ86" s="248"/>
      <c r="BA86" s="248"/>
      <c r="BB86" s="386">
        <f t="shared" si="19"/>
        <v>0</v>
      </c>
      <c r="BC86" s="195">
        <f t="shared" si="20"/>
        <v>2100</v>
      </c>
      <c r="BD86" s="195">
        <f t="shared" si="21"/>
        <v>5712</v>
      </c>
      <c r="BE86" s="359">
        <f t="shared" si="22"/>
        <v>0.73118279569892475</v>
      </c>
      <c r="BF86" s="248"/>
      <c r="BG86" s="248"/>
      <c r="BH86" s="248"/>
      <c r="BI86" s="248"/>
      <c r="BJ86" s="248"/>
      <c r="BK86" s="248"/>
      <c r="BL86" s="195" t="s">
        <v>1090</v>
      </c>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8"/>
      <c r="DU86" s="248"/>
      <c r="DV86" s="248"/>
      <c r="DW86" s="248"/>
      <c r="DX86" s="248"/>
      <c r="DY86" s="248"/>
      <c r="DZ86" s="248"/>
      <c r="EA86" s="248"/>
      <c r="EB86" s="248"/>
      <c r="EC86" s="248"/>
      <c r="ED86" s="248"/>
      <c r="EE86" s="248"/>
      <c r="EF86" s="248"/>
      <c r="EG86" s="248"/>
      <c r="EH86" s="248"/>
      <c r="EI86" s="248"/>
      <c r="EJ86" s="248"/>
      <c r="EK86" s="248"/>
      <c r="EL86" s="248"/>
      <c r="EM86" s="248"/>
      <c r="EN86" s="248"/>
      <c r="EO86" s="248"/>
      <c r="EP86" s="248"/>
      <c r="EQ86" s="248"/>
      <c r="ER86" s="248"/>
      <c r="ES86" s="248"/>
      <c r="ET86" s="248"/>
      <c r="EU86" s="248"/>
      <c r="EV86" s="248"/>
      <c r="EW86" s="248"/>
      <c r="EX86" s="248"/>
      <c r="EY86" s="248"/>
      <c r="EZ86" s="248"/>
      <c r="FA86" s="248"/>
      <c r="FB86" s="248"/>
      <c r="FC86" s="248"/>
      <c r="FD86" s="248"/>
      <c r="FE86" s="248"/>
      <c r="FF86" s="248"/>
      <c r="FG86" s="248"/>
      <c r="FH86" s="248"/>
      <c r="FI86" s="248"/>
      <c r="FJ86" s="248"/>
      <c r="FK86" s="248"/>
      <c r="FL86" s="248"/>
      <c r="FM86" s="248"/>
      <c r="FN86" s="248"/>
      <c r="FO86" s="248"/>
      <c r="FP86" s="248"/>
      <c r="FQ86" s="248"/>
      <c r="FR86" s="248"/>
      <c r="FS86" s="248"/>
      <c r="FT86" s="248"/>
      <c r="FU86" s="248"/>
      <c r="FV86" s="248"/>
      <c r="FW86" s="248"/>
      <c r="FX86" s="248"/>
      <c r="FY86" s="248"/>
      <c r="FZ86" s="248"/>
      <c r="GA86" s="248"/>
      <c r="GB86" s="248"/>
      <c r="GC86" s="248"/>
      <c r="GD86" s="248"/>
      <c r="GE86" s="248"/>
      <c r="GF86" s="248"/>
      <c r="GG86" s="248"/>
      <c r="GH86" s="248"/>
      <c r="GI86" s="248"/>
      <c r="GJ86" s="248"/>
      <c r="GK86" s="248"/>
      <c r="GL86" s="248"/>
      <c r="GM86" s="248"/>
      <c r="GN86" s="248"/>
      <c r="GO86" s="248"/>
      <c r="GP86" s="248"/>
      <c r="GQ86" s="248"/>
      <c r="GR86" s="248"/>
      <c r="GS86" s="248"/>
      <c r="GT86" s="248"/>
      <c r="GU86" s="248"/>
      <c r="GV86" s="248"/>
      <c r="GW86" s="248"/>
      <c r="GX86" s="248"/>
      <c r="GY86" s="248"/>
      <c r="GZ86" s="248"/>
      <c r="HA86" s="248"/>
      <c r="HB86" s="248"/>
      <c r="HC86" s="248"/>
      <c r="HD86" s="248"/>
      <c r="HE86" s="248"/>
      <c r="HF86" s="248"/>
      <c r="HG86" s="248"/>
      <c r="HH86" s="248"/>
      <c r="HI86" s="248"/>
      <c r="HJ86" s="248"/>
      <c r="HK86" s="248"/>
      <c r="HL86" s="248"/>
      <c r="HM86" s="248"/>
      <c r="HN86" s="248"/>
      <c r="HO86" s="248"/>
      <c r="HP86" s="248"/>
      <c r="HQ86" s="248"/>
      <c r="HR86" s="248"/>
      <c r="HS86" s="248"/>
      <c r="HT86" s="248"/>
      <c r="HU86" s="248"/>
      <c r="HV86" s="248"/>
      <c r="HW86" s="248"/>
      <c r="HX86" s="248"/>
      <c r="HY86" s="248"/>
      <c r="HZ86" s="248"/>
      <c r="IA86" s="248"/>
      <c r="IB86" s="248"/>
      <c r="IC86" s="248"/>
      <c r="ID86" s="248"/>
      <c r="IE86" s="248"/>
      <c r="IF86" s="248"/>
      <c r="IG86" s="248"/>
      <c r="IH86" s="248"/>
      <c r="II86" s="248"/>
      <c r="IJ86" s="248"/>
      <c r="IK86" s="248"/>
      <c r="IL86" s="248"/>
      <c r="IM86" s="248"/>
      <c r="IN86" s="248"/>
      <c r="IO86" s="248"/>
      <c r="IP86" s="248"/>
      <c r="IQ86" s="248"/>
      <c r="IR86" s="248"/>
      <c r="IS86" s="248"/>
      <c r="IT86" s="248"/>
      <c r="IU86" s="248"/>
      <c r="IV86" s="248"/>
      <c r="IW86" s="248"/>
      <c r="IX86" s="248"/>
      <c r="IY86" s="248"/>
      <c r="IZ86" s="248"/>
      <c r="JA86" s="248"/>
      <c r="JB86" s="248"/>
      <c r="JC86" s="248"/>
      <c r="JD86" s="248"/>
      <c r="JE86" s="248"/>
      <c r="JF86" s="248"/>
      <c r="JG86" s="248"/>
      <c r="JH86" s="248"/>
      <c r="JI86" s="248"/>
      <c r="JJ86" s="248"/>
      <c r="JK86" s="248"/>
      <c r="JL86" s="248"/>
      <c r="JM86" s="248"/>
      <c r="JN86" s="248"/>
      <c r="JO86" s="248"/>
      <c r="JP86" s="248"/>
      <c r="JQ86" s="248"/>
      <c r="JR86" s="248"/>
      <c r="JS86" s="248"/>
      <c r="JT86" s="248"/>
      <c r="JU86" s="248"/>
      <c r="JV86" s="248"/>
      <c r="JW86" s="248"/>
      <c r="JX86" s="248"/>
      <c r="JY86" s="248"/>
      <c r="JZ86" s="248"/>
      <c r="KA86" s="248"/>
      <c r="KB86" s="248"/>
      <c r="KC86" s="248"/>
      <c r="KD86" s="248"/>
      <c r="KE86" s="248"/>
      <c r="KF86" s="248"/>
      <c r="KG86" s="248"/>
      <c r="KH86" s="248"/>
      <c r="KI86" s="248"/>
      <c r="KJ86" s="248"/>
      <c r="KK86" s="248"/>
      <c r="KL86" s="248"/>
      <c r="KM86" s="248"/>
      <c r="KN86" s="248"/>
      <c r="KO86" s="248"/>
      <c r="KP86" s="248"/>
      <c r="KQ86" s="248"/>
      <c r="KR86" s="248"/>
      <c r="KS86" s="248"/>
      <c r="KT86" s="248"/>
      <c r="KU86" s="248"/>
      <c r="KV86" s="248"/>
      <c r="KW86" s="248"/>
      <c r="KX86" s="248"/>
      <c r="KY86" s="248"/>
      <c r="KZ86" s="248"/>
      <c r="LA86" s="248"/>
      <c r="LB86" s="248"/>
      <c r="LC86" s="248"/>
      <c r="LD86" s="248"/>
      <c r="LE86" s="248"/>
      <c r="LF86" s="248"/>
      <c r="LG86" s="248"/>
      <c r="LH86" s="248"/>
      <c r="LI86" s="248"/>
      <c r="LJ86" s="248"/>
      <c r="LK86" s="248"/>
      <c r="LL86" s="248"/>
      <c r="LM86" s="248"/>
      <c r="LN86" s="248"/>
      <c r="LO86" s="248"/>
      <c r="LP86" s="248"/>
      <c r="LQ86" s="248"/>
      <c r="LR86" s="248"/>
      <c r="LS86" s="248"/>
      <c r="LT86" s="248"/>
      <c r="LU86" s="248"/>
      <c r="LV86" s="248"/>
      <c r="LW86" s="248"/>
      <c r="LX86" s="248"/>
      <c r="LY86" s="248"/>
      <c r="LZ86" s="248"/>
      <c r="MA86" s="248"/>
      <c r="MB86" s="248"/>
      <c r="MC86" s="248"/>
      <c r="MD86" s="248"/>
      <c r="ME86" s="248"/>
      <c r="MF86" s="248"/>
      <c r="MG86" s="248"/>
      <c r="MH86" s="248"/>
      <c r="MI86" s="248"/>
      <c r="MJ86" s="248"/>
      <c r="MK86" s="248"/>
      <c r="ML86" s="248"/>
      <c r="MM86" s="248"/>
      <c r="MN86" s="248"/>
      <c r="MO86" s="248"/>
      <c r="MP86" s="248"/>
      <c r="MQ86" s="248"/>
      <c r="MR86" s="248"/>
      <c r="MS86" s="248"/>
      <c r="MT86" s="248"/>
      <c r="MU86" s="248"/>
      <c r="MV86" s="248"/>
      <c r="MW86" s="248"/>
      <c r="MX86" s="248"/>
      <c r="MY86" s="248"/>
      <c r="MZ86" s="248"/>
      <c r="NA86" s="248"/>
      <c r="NB86" s="248"/>
      <c r="NC86" s="248"/>
      <c r="ND86" s="248"/>
      <c r="NE86" s="248"/>
      <c r="NF86" s="248"/>
      <c r="NG86" s="248"/>
      <c r="NH86" s="248"/>
      <c r="NI86" s="248"/>
      <c r="NJ86" s="248"/>
      <c r="NK86" s="248"/>
      <c r="NL86" s="248"/>
      <c r="NM86" s="248"/>
      <c r="NN86" s="248"/>
      <c r="NO86" s="248"/>
      <c r="NP86" s="248"/>
      <c r="NQ86" s="248"/>
      <c r="NR86" s="248"/>
      <c r="NS86" s="248"/>
      <c r="NT86" s="248"/>
      <c r="NU86" s="248"/>
      <c r="NV86" s="248"/>
      <c r="NW86" s="248"/>
      <c r="NX86" s="248"/>
      <c r="NY86" s="248"/>
      <c r="NZ86" s="248"/>
      <c r="OA86" s="248"/>
      <c r="OB86" s="248"/>
      <c r="OC86" s="248"/>
      <c r="OD86" s="248"/>
      <c r="OE86" s="248"/>
      <c r="OF86" s="248"/>
      <c r="OG86" s="248"/>
      <c r="OH86" s="248"/>
      <c r="OI86" s="248"/>
      <c r="OJ86" s="248"/>
      <c r="OK86" s="248"/>
      <c r="OL86" s="248"/>
      <c r="OM86" s="248"/>
      <c r="ON86" s="248"/>
      <c r="OO86" s="248"/>
      <c r="OP86" s="248"/>
      <c r="OQ86" s="248"/>
      <c r="OR86" s="248"/>
      <c r="OS86" s="248"/>
      <c r="OT86" s="248"/>
      <c r="OU86" s="248"/>
      <c r="OV86" s="248"/>
      <c r="OW86" s="248"/>
      <c r="OX86" s="248"/>
      <c r="OY86" s="248"/>
      <c r="OZ86" s="248"/>
      <c r="PA86" s="248"/>
      <c r="PB86" s="248"/>
      <c r="PC86" s="248"/>
      <c r="PD86" s="248"/>
      <c r="PE86" s="248"/>
      <c r="PF86" s="248"/>
      <c r="PG86" s="248"/>
      <c r="PH86" s="248"/>
      <c r="PI86" s="248"/>
      <c r="PJ86" s="248"/>
      <c r="PK86" s="248"/>
      <c r="PL86" s="248"/>
      <c r="PM86" s="248"/>
      <c r="PN86" s="248"/>
      <c r="PO86" s="248"/>
      <c r="PP86" s="248"/>
    </row>
    <row r="87" spans="1:432" s="227" customFormat="1" x14ac:dyDescent="0.2">
      <c r="A87" s="227" t="s">
        <v>16</v>
      </c>
      <c r="B87" s="227" t="s">
        <v>356</v>
      </c>
      <c r="C87" s="227" t="s">
        <v>358</v>
      </c>
      <c r="D87" s="227" t="s">
        <v>357</v>
      </c>
      <c r="F87" s="227" t="s">
        <v>14</v>
      </c>
      <c r="G87" s="227">
        <v>201510</v>
      </c>
      <c r="H87" s="227" t="s">
        <v>689</v>
      </c>
      <c r="I87" s="227" t="s">
        <v>359</v>
      </c>
      <c r="K87" s="5" t="s">
        <v>1329</v>
      </c>
      <c r="L87" s="14" t="s">
        <v>817</v>
      </c>
      <c r="M87" s="5">
        <v>22338</v>
      </c>
      <c r="N87" s="5">
        <v>0</v>
      </c>
      <c r="O87" s="5">
        <v>0</v>
      </c>
      <c r="P87" s="5">
        <v>22338</v>
      </c>
      <c r="Q87" s="5" t="s">
        <v>13</v>
      </c>
      <c r="R87" s="195">
        <v>7812</v>
      </c>
      <c r="S87" s="195">
        <f t="shared" si="16"/>
        <v>0</v>
      </c>
      <c r="T87" s="195">
        <f t="shared" si="17"/>
        <v>7812</v>
      </c>
      <c r="U87" s="195"/>
      <c r="V87" s="195">
        <v>2100</v>
      </c>
      <c r="W87" s="195">
        <f t="shared" si="18"/>
        <v>5712</v>
      </c>
      <c r="X87" s="195" t="s">
        <v>689</v>
      </c>
      <c r="Y87" s="227">
        <v>8</v>
      </c>
      <c r="Z87" s="227">
        <v>20</v>
      </c>
      <c r="AA87" s="195"/>
      <c r="AB87" s="195" t="s">
        <v>689</v>
      </c>
      <c r="AC87" s="398" t="s">
        <v>1455</v>
      </c>
      <c r="AD87" s="309"/>
      <c r="AE87" s="195"/>
      <c r="AF87" s="195"/>
      <c r="AG87" s="195">
        <v>3</v>
      </c>
      <c r="AH87" s="195">
        <v>2</v>
      </c>
      <c r="AI87" s="195">
        <f t="shared" ref="AI87:AI106" si="23">SUM(AG87+AH87)/2</f>
        <v>2.5</v>
      </c>
      <c r="AJ87" s="195"/>
      <c r="AK87" s="195"/>
      <c r="AL87" s="240"/>
      <c r="AM87" s="195"/>
      <c r="AN87" s="195"/>
      <c r="AO87" s="195"/>
      <c r="AP87" s="195"/>
      <c r="AQ87" s="195"/>
      <c r="AR87" s="195"/>
      <c r="AS87" s="195"/>
      <c r="AT87" s="195"/>
      <c r="AU87" s="195"/>
      <c r="AV87" s="195"/>
      <c r="AW87" s="195"/>
      <c r="AX87" s="195"/>
      <c r="AY87" s="195"/>
      <c r="AZ87" s="195"/>
      <c r="BA87" s="195"/>
      <c r="BB87" s="386">
        <f t="shared" si="19"/>
        <v>0</v>
      </c>
      <c r="BC87" s="195">
        <f t="shared" si="20"/>
        <v>2100</v>
      </c>
      <c r="BD87" s="195">
        <f t="shared" si="21"/>
        <v>5712</v>
      </c>
      <c r="BE87" s="359">
        <f t="shared" si="22"/>
        <v>0.73118279569892475</v>
      </c>
      <c r="BF87" s="195"/>
      <c r="BG87" s="195"/>
      <c r="BH87" s="195"/>
      <c r="BI87" s="195"/>
      <c r="BJ87" s="195"/>
      <c r="BK87" s="195"/>
      <c r="BL87" s="195" t="s">
        <v>1090</v>
      </c>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c r="FO87" s="195"/>
      <c r="FP87" s="195"/>
      <c r="FQ87" s="195"/>
      <c r="FR87" s="195"/>
      <c r="FS87" s="195"/>
      <c r="FT87" s="195"/>
      <c r="FU87" s="195"/>
      <c r="FV87" s="195"/>
      <c r="FW87" s="195"/>
      <c r="FX87" s="195"/>
      <c r="FY87" s="195"/>
      <c r="FZ87" s="195"/>
      <c r="GA87" s="195"/>
      <c r="GB87" s="195"/>
      <c r="GC87" s="195"/>
      <c r="GD87" s="195"/>
      <c r="GE87" s="195"/>
      <c r="GF87" s="195"/>
      <c r="GG87" s="195"/>
      <c r="GH87" s="195"/>
      <c r="GI87" s="195"/>
      <c r="GJ87" s="195"/>
      <c r="GK87" s="195"/>
      <c r="GL87" s="195"/>
      <c r="GM87" s="195"/>
      <c r="GN87" s="195"/>
      <c r="GO87" s="195"/>
      <c r="GP87" s="195"/>
      <c r="GQ87" s="195"/>
      <c r="GR87" s="195"/>
      <c r="GS87" s="195"/>
      <c r="GT87" s="195"/>
      <c r="GU87" s="195"/>
      <c r="GV87" s="195"/>
      <c r="GW87" s="195"/>
      <c r="GX87" s="195"/>
      <c r="GY87" s="195"/>
      <c r="GZ87" s="195"/>
      <c r="HA87" s="195"/>
      <c r="HB87" s="195"/>
      <c r="HC87" s="195"/>
      <c r="HD87" s="195"/>
      <c r="HE87" s="195"/>
      <c r="HF87" s="195"/>
      <c r="HG87" s="195"/>
      <c r="HH87" s="195"/>
      <c r="HI87" s="195"/>
      <c r="HJ87" s="195"/>
      <c r="HK87" s="195"/>
      <c r="HL87" s="195"/>
      <c r="HM87" s="195"/>
      <c r="HN87" s="195"/>
      <c r="HO87" s="195"/>
      <c r="HP87" s="195"/>
      <c r="HQ87" s="195"/>
      <c r="HR87" s="195"/>
      <c r="HS87" s="195"/>
      <c r="HT87" s="195"/>
      <c r="HU87" s="195"/>
      <c r="HV87" s="195"/>
      <c r="HW87" s="195"/>
      <c r="HX87" s="195"/>
      <c r="HY87" s="195"/>
      <c r="HZ87" s="195"/>
      <c r="IA87" s="195"/>
      <c r="IB87" s="195"/>
      <c r="IC87" s="195"/>
      <c r="ID87" s="195"/>
      <c r="IE87" s="195"/>
      <c r="IF87" s="195"/>
      <c r="IG87" s="195"/>
      <c r="IH87" s="195"/>
      <c r="II87" s="195"/>
      <c r="IJ87" s="195"/>
      <c r="IK87" s="195"/>
      <c r="IL87" s="195"/>
      <c r="IM87" s="195"/>
      <c r="IN87" s="195"/>
      <c r="IO87" s="195"/>
      <c r="IP87" s="195"/>
      <c r="IQ87" s="195"/>
      <c r="IR87" s="195"/>
      <c r="IS87" s="195"/>
      <c r="IT87" s="195"/>
      <c r="IU87" s="195"/>
      <c r="IV87" s="195"/>
      <c r="IW87" s="195"/>
      <c r="IX87" s="195"/>
      <c r="IY87" s="195"/>
      <c r="IZ87" s="195"/>
      <c r="JA87" s="195"/>
      <c r="JB87" s="195"/>
      <c r="JC87" s="195"/>
      <c r="JD87" s="195"/>
      <c r="JE87" s="195"/>
      <c r="JF87" s="195"/>
      <c r="JG87" s="195"/>
      <c r="JH87" s="195"/>
      <c r="JI87" s="195"/>
      <c r="JJ87" s="195"/>
      <c r="JK87" s="195"/>
      <c r="JL87" s="195"/>
      <c r="JM87" s="195"/>
      <c r="JN87" s="195"/>
      <c r="JO87" s="195"/>
      <c r="JP87" s="195"/>
      <c r="JQ87" s="195"/>
      <c r="JR87" s="195"/>
      <c r="JS87" s="195"/>
      <c r="JT87" s="195"/>
      <c r="JU87" s="195"/>
      <c r="JV87" s="195"/>
      <c r="JW87" s="195"/>
      <c r="JX87" s="195"/>
      <c r="JY87" s="195"/>
      <c r="JZ87" s="195"/>
      <c r="KA87" s="195"/>
      <c r="KB87" s="195"/>
      <c r="KC87" s="195"/>
      <c r="KD87" s="195"/>
      <c r="KE87" s="195"/>
      <c r="KF87" s="195"/>
      <c r="KG87" s="195"/>
      <c r="KH87" s="195"/>
      <c r="KI87" s="195"/>
      <c r="KJ87" s="195"/>
      <c r="KK87" s="195"/>
      <c r="KL87" s="195"/>
      <c r="KM87" s="195"/>
      <c r="KN87" s="195"/>
      <c r="KO87" s="195"/>
      <c r="KP87" s="195"/>
      <c r="KQ87" s="195"/>
      <c r="KR87" s="195"/>
      <c r="KS87" s="195"/>
      <c r="KT87" s="195"/>
      <c r="KU87" s="195"/>
      <c r="KV87" s="195"/>
      <c r="KW87" s="195"/>
      <c r="KX87" s="195"/>
      <c r="KY87" s="195"/>
      <c r="KZ87" s="195"/>
      <c r="LA87" s="195"/>
      <c r="LB87" s="195"/>
      <c r="LC87" s="195"/>
      <c r="LD87" s="195"/>
      <c r="LE87" s="195"/>
      <c r="LF87" s="195"/>
      <c r="LG87" s="195"/>
      <c r="LH87" s="195"/>
      <c r="LI87" s="195"/>
      <c r="LJ87" s="195"/>
      <c r="LK87" s="195"/>
      <c r="LL87" s="195"/>
      <c r="LM87" s="195"/>
      <c r="LN87" s="195"/>
      <c r="LO87" s="195"/>
      <c r="LP87" s="195"/>
      <c r="LQ87" s="195"/>
      <c r="LR87" s="195"/>
      <c r="LS87" s="195"/>
      <c r="LT87" s="195"/>
      <c r="LU87" s="195"/>
      <c r="LV87" s="195"/>
      <c r="LW87" s="195"/>
      <c r="LX87" s="195"/>
      <c r="LY87" s="195"/>
      <c r="LZ87" s="195"/>
      <c r="MA87" s="195"/>
      <c r="MB87" s="195"/>
      <c r="MC87" s="195"/>
      <c r="MD87" s="195"/>
      <c r="ME87" s="195"/>
      <c r="MF87" s="195"/>
      <c r="MG87" s="195"/>
      <c r="MH87" s="195"/>
      <c r="MI87" s="195"/>
      <c r="MJ87" s="195"/>
      <c r="MK87" s="195"/>
      <c r="ML87" s="195"/>
      <c r="MM87" s="195"/>
      <c r="MN87" s="195"/>
      <c r="MO87" s="195"/>
      <c r="MP87" s="195"/>
      <c r="MQ87" s="195"/>
      <c r="MR87" s="195"/>
      <c r="MS87" s="195"/>
      <c r="MT87" s="195"/>
      <c r="MU87" s="195"/>
      <c r="MV87" s="195"/>
      <c r="MW87" s="195"/>
      <c r="MX87" s="195"/>
      <c r="MY87" s="195"/>
      <c r="MZ87" s="195"/>
      <c r="NA87" s="195"/>
      <c r="NB87" s="195"/>
      <c r="NC87" s="195"/>
      <c r="ND87" s="195"/>
      <c r="NE87" s="195"/>
      <c r="NF87" s="195"/>
      <c r="NG87" s="195"/>
      <c r="NH87" s="195"/>
      <c r="NI87" s="195"/>
      <c r="NJ87" s="195"/>
      <c r="NK87" s="195"/>
      <c r="NL87" s="195"/>
      <c r="NM87" s="195"/>
      <c r="NN87" s="195"/>
      <c r="NO87" s="195"/>
      <c r="NP87" s="195"/>
      <c r="NQ87" s="195"/>
      <c r="NR87" s="195"/>
      <c r="NS87" s="195"/>
      <c r="NT87" s="195"/>
      <c r="NU87" s="195"/>
      <c r="NV87" s="195"/>
      <c r="NW87" s="195"/>
      <c r="NX87" s="195"/>
      <c r="NY87" s="195"/>
      <c r="NZ87" s="195"/>
      <c r="OA87" s="195"/>
      <c r="OB87" s="195"/>
      <c r="OC87" s="195"/>
      <c r="OD87" s="195"/>
      <c r="OE87" s="195"/>
      <c r="OF87" s="195"/>
      <c r="OG87" s="195"/>
      <c r="OH87" s="195"/>
      <c r="OI87" s="195"/>
      <c r="OJ87" s="195"/>
      <c r="OK87" s="195"/>
      <c r="OL87" s="195"/>
      <c r="OM87" s="195"/>
      <c r="ON87" s="195"/>
      <c r="OO87" s="195"/>
      <c r="OP87" s="195"/>
      <c r="OQ87" s="195"/>
      <c r="OR87" s="195"/>
      <c r="OS87" s="195"/>
      <c r="OT87" s="195"/>
      <c r="OU87" s="195"/>
      <c r="OV87" s="195"/>
      <c r="OW87" s="195"/>
      <c r="OX87" s="195"/>
      <c r="OY87" s="195"/>
      <c r="OZ87" s="195"/>
      <c r="PA87" s="195"/>
      <c r="PB87" s="195"/>
      <c r="PC87" s="195"/>
      <c r="PD87" s="195"/>
      <c r="PE87" s="195"/>
      <c r="PF87" s="195"/>
      <c r="PG87" s="195"/>
      <c r="PH87" s="195"/>
      <c r="PI87" s="195"/>
      <c r="PJ87" s="195"/>
      <c r="PK87" s="195"/>
      <c r="PL87" s="195"/>
      <c r="PM87" s="195"/>
      <c r="PN87" s="195"/>
      <c r="PO87" s="195"/>
    </row>
    <row r="88" spans="1:432" s="227" customFormat="1" x14ac:dyDescent="0.2">
      <c r="A88" s="227" t="s">
        <v>16</v>
      </c>
      <c r="B88" s="227" t="s">
        <v>421</v>
      </c>
      <c r="C88" s="227" t="s">
        <v>418</v>
      </c>
      <c r="D88" s="227" t="s">
        <v>422</v>
      </c>
      <c r="F88" s="227" t="s">
        <v>14</v>
      </c>
      <c r="G88" s="227">
        <v>201510</v>
      </c>
      <c r="H88" s="227" t="s">
        <v>689</v>
      </c>
      <c r="I88" s="227" t="s">
        <v>423</v>
      </c>
      <c r="K88" s="5" t="s">
        <v>1304</v>
      </c>
      <c r="L88" s="14" t="s">
        <v>817</v>
      </c>
      <c r="M88" s="5">
        <v>22338</v>
      </c>
      <c r="N88" s="5">
        <v>0</v>
      </c>
      <c r="O88" s="5">
        <v>0</v>
      </c>
      <c r="P88" s="5">
        <v>22338</v>
      </c>
      <c r="Q88" s="237"/>
      <c r="R88" s="195">
        <v>7812</v>
      </c>
      <c r="S88" s="195">
        <f t="shared" si="16"/>
        <v>0</v>
      </c>
      <c r="T88" s="195">
        <f t="shared" si="17"/>
        <v>7812</v>
      </c>
      <c r="U88" s="195"/>
      <c r="V88" s="195">
        <v>2100</v>
      </c>
      <c r="W88" s="195">
        <f t="shared" si="18"/>
        <v>5712</v>
      </c>
      <c r="X88" s="195" t="s">
        <v>689</v>
      </c>
      <c r="Y88" s="227">
        <v>10</v>
      </c>
      <c r="Z88" s="227">
        <v>14</v>
      </c>
      <c r="AA88" s="195"/>
      <c r="AB88" s="195" t="s">
        <v>689</v>
      </c>
      <c r="AC88" s="398" t="s">
        <v>1455</v>
      </c>
      <c r="AD88" s="309"/>
      <c r="AE88" s="195"/>
      <c r="AF88" s="195"/>
      <c r="AG88" s="195">
        <v>3.5</v>
      </c>
      <c r="AH88" s="195">
        <v>2</v>
      </c>
      <c r="AI88" s="195">
        <f t="shared" si="23"/>
        <v>2.75</v>
      </c>
      <c r="AJ88" s="195"/>
      <c r="AK88" s="195"/>
      <c r="AL88" s="240"/>
      <c r="AM88" s="195"/>
      <c r="AN88" s="195"/>
      <c r="AO88" s="195"/>
      <c r="AP88" s="195"/>
      <c r="AQ88" s="195"/>
      <c r="AR88" s="195"/>
      <c r="AS88" s="195"/>
      <c r="AT88" s="195"/>
      <c r="AU88" s="195"/>
      <c r="AV88" s="195"/>
      <c r="AW88" s="195"/>
      <c r="AX88" s="195"/>
      <c r="AY88" s="195"/>
      <c r="AZ88" s="195"/>
      <c r="BA88" s="195"/>
      <c r="BB88" s="386">
        <f t="shared" si="19"/>
        <v>0</v>
      </c>
      <c r="BC88" s="195">
        <f t="shared" si="20"/>
        <v>2100</v>
      </c>
      <c r="BD88" s="195">
        <f t="shared" si="21"/>
        <v>5712</v>
      </c>
      <c r="BE88" s="359">
        <f t="shared" si="22"/>
        <v>0.73118279569892475</v>
      </c>
      <c r="BF88" s="195"/>
      <c r="BG88" s="195"/>
      <c r="BH88" s="195"/>
      <c r="BI88" s="195"/>
      <c r="BJ88" s="195"/>
      <c r="BK88" s="195"/>
      <c r="BL88" s="195" t="s">
        <v>1090</v>
      </c>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row>
    <row r="89" spans="1:432" s="227" customFormat="1" x14ac:dyDescent="0.2">
      <c r="A89" s="248" t="s">
        <v>16</v>
      </c>
      <c r="B89" s="248" t="s">
        <v>424</v>
      </c>
      <c r="C89" s="248" t="s">
        <v>426</v>
      </c>
      <c r="D89" s="248" t="s">
        <v>425</v>
      </c>
      <c r="E89" s="248"/>
      <c r="F89" s="248" t="s">
        <v>14</v>
      </c>
      <c r="G89" s="248">
        <v>201510</v>
      </c>
      <c r="H89" s="248" t="s">
        <v>689</v>
      </c>
      <c r="I89" s="248" t="s">
        <v>427</v>
      </c>
      <c r="J89" s="248"/>
      <c r="K89" s="247" t="s">
        <v>1329</v>
      </c>
      <c r="L89" s="248" t="s">
        <v>817</v>
      </c>
      <c r="M89" s="247">
        <v>22338</v>
      </c>
      <c r="N89" s="247">
        <v>0</v>
      </c>
      <c r="O89" s="247">
        <v>0</v>
      </c>
      <c r="P89" s="247">
        <v>22338</v>
      </c>
      <c r="Q89" s="247"/>
      <c r="R89" s="195">
        <v>7812</v>
      </c>
      <c r="S89" s="195">
        <f t="shared" si="16"/>
        <v>0</v>
      </c>
      <c r="T89" s="195">
        <f t="shared" si="17"/>
        <v>7812</v>
      </c>
      <c r="U89" s="248"/>
      <c r="V89" s="195">
        <v>2100</v>
      </c>
      <c r="W89" s="195">
        <f t="shared" si="18"/>
        <v>5712</v>
      </c>
      <c r="X89" s="248" t="s">
        <v>689</v>
      </c>
      <c r="Y89" s="248">
        <v>8</v>
      </c>
      <c r="Z89" s="248">
        <v>22</v>
      </c>
      <c r="AA89" s="248"/>
      <c r="AB89" s="195" t="s">
        <v>689</v>
      </c>
      <c r="AC89" s="400" t="s">
        <v>965</v>
      </c>
      <c r="AD89" s="310" t="s">
        <v>692</v>
      </c>
      <c r="AE89" s="248"/>
      <c r="AF89" s="248"/>
      <c r="AG89" s="248">
        <v>1</v>
      </c>
      <c r="AH89" s="248">
        <v>1</v>
      </c>
      <c r="AI89" s="195">
        <f t="shared" si="23"/>
        <v>1</v>
      </c>
      <c r="AJ89" s="248"/>
      <c r="AK89" s="248"/>
      <c r="AL89" s="248" t="s">
        <v>802</v>
      </c>
      <c r="AM89" s="248"/>
      <c r="AN89" s="248"/>
      <c r="AO89" s="248"/>
      <c r="AP89" s="248"/>
      <c r="AQ89" s="248"/>
      <c r="AR89" s="248"/>
      <c r="AS89" s="248"/>
      <c r="AT89" s="248"/>
      <c r="AU89" s="248"/>
      <c r="AV89" s="248"/>
      <c r="AW89" s="248"/>
      <c r="AX89" s="248"/>
      <c r="AY89" s="248"/>
      <c r="AZ89" s="248"/>
      <c r="BA89" s="248"/>
      <c r="BB89" s="386">
        <f t="shared" si="19"/>
        <v>0</v>
      </c>
      <c r="BC89" s="195">
        <f t="shared" si="20"/>
        <v>2100</v>
      </c>
      <c r="BD89" s="195">
        <f t="shared" si="21"/>
        <v>5712</v>
      </c>
      <c r="BE89" s="359">
        <f t="shared" si="22"/>
        <v>0.73118279569892475</v>
      </c>
      <c r="BF89" s="248"/>
      <c r="BG89" s="248"/>
      <c r="BH89" s="248"/>
      <c r="BI89" s="248" t="s">
        <v>1183</v>
      </c>
      <c r="BJ89" s="248" t="s">
        <v>1008</v>
      </c>
      <c r="BK89" s="248"/>
      <c r="BL89" s="195" t="s">
        <v>1090</v>
      </c>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8"/>
      <c r="DJ89" s="248"/>
      <c r="DK89" s="248"/>
      <c r="DL89" s="248"/>
      <c r="DM89" s="248"/>
      <c r="DN89" s="248"/>
      <c r="DO89" s="248"/>
      <c r="DP89" s="248"/>
      <c r="DQ89" s="248"/>
      <c r="DR89" s="248"/>
      <c r="DS89" s="248"/>
      <c r="DT89" s="248"/>
      <c r="DU89" s="248"/>
      <c r="DV89" s="248"/>
      <c r="DW89" s="248"/>
      <c r="DX89" s="248"/>
      <c r="DY89" s="248"/>
      <c r="DZ89" s="248"/>
      <c r="EA89" s="248"/>
      <c r="EB89" s="248"/>
      <c r="EC89" s="248"/>
      <c r="ED89" s="248"/>
      <c r="EE89" s="248"/>
      <c r="EF89" s="248"/>
      <c r="EG89" s="248"/>
      <c r="EH89" s="248"/>
      <c r="EI89" s="248"/>
      <c r="EJ89" s="248"/>
      <c r="EK89" s="248"/>
      <c r="EL89" s="248"/>
      <c r="EM89" s="248"/>
      <c r="EN89" s="248"/>
      <c r="EO89" s="248"/>
      <c r="EP89" s="248"/>
      <c r="EQ89" s="248"/>
      <c r="ER89" s="248"/>
      <c r="ES89" s="248"/>
      <c r="ET89" s="248"/>
      <c r="EU89" s="248"/>
      <c r="EV89" s="248"/>
      <c r="EW89" s="248"/>
      <c r="EX89" s="248"/>
      <c r="EY89" s="248"/>
      <c r="EZ89" s="248"/>
      <c r="FA89" s="248"/>
      <c r="FB89" s="248"/>
      <c r="FC89" s="248"/>
      <c r="FD89" s="248"/>
      <c r="FE89" s="248"/>
      <c r="FF89" s="248"/>
      <c r="FG89" s="248"/>
      <c r="FH89" s="248"/>
      <c r="FI89" s="248"/>
      <c r="FJ89" s="248"/>
      <c r="FK89" s="248"/>
      <c r="FL89" s="248"/>
      <c r="FM89" s="248"/>
      <c r="FN89" s="248"/>
      <c r="FO89" s="248"/>
      <c r="FP89" s="248"/>
      <c r="FQ89" s="248"/>
      <c r="FR89" s="248"/>
      <c r="FS89" s="248"/>
      <c r="FT89" s="248"/>
      <c r="FU89" s="248"/>
      <c r="FV89" s="248"/>
      <c r="FW89" s="248"/>
      <c r="FX89" s="248"/>
      <c r="FY89" s="248"/>
      <c r="FZ89" s="248"/>
      <c r="GA89" s="248"/>
      <c r="GB89" s="248"/>
      <c r="GC89" s="248"/>
      <c r="GD89" s="248"/>
      <c r="GE89" s="248"/>
      <c r="GF89" s="248"/>
      <c r="GG89" s="248"/>
      <c r="GH89" s="248"/>
      <c r="GI89" s="248"/>
      <c r="GJ89" s="248"/>
      <c r="GK89" s="248"/>
      <c r="GL89" s="248"/>
      <c r="GM89" s="248"/>
      <c r="GN89" s="248"/>
      <c r="GO89" s="248"/>
      <c r="GP89" s="248"/>
      <c r="GQ89" s="248"/>
      <c r="GR89" s="248"/>
      <c r="GS89" s="248"/>
      <c r="GT89" s="248"/>
      <c r="GU89" s="248"/>
      <c r="GV89" s="248"/>
      <c r="GW89" s="248"/>
      <c r="GX89" s="248"/>
      <c r="GY89" s="248"/>
      <c r="GZ89" s="248"/>
      <c r="HA89" s="248"/>
      <c r="HB89" s="248"/>
      <c r="HC89" s="248"/>
      <c r="HD89" s="248"/>
      <c r="HE89" s="248"/>
      <c r="HF89" s="248"/>
      <c r="HG89" s="248"/>
      <c r="HH89" s="248"/>
      <c r="HI89" s="248"/>
      <c r="HJ89" s="248"/>
      <c r="HK89" s="248"/>
      <c r="HL89" s="248"/>
      <c r="HM89" s="248"/>
      <c r="HN89" s="248"/>
      <c r="HO89" s="248"/>
      <c r="HP89" s="248"/>
      <c r="HQ89" s="248"/>
      <c r="HR89" s="248"/>
      <c r="HS89" s="248"/>
      <c r="HT89" s="248"/>
      <c r="HU89" s="248"/>
      <c r="HV89" s="248"/>
      <c r="HW89" s="248"/>
      <c r="HX89" s="248"/>
      <c r="HY89" s="248"/>
      <c r="HZ89" s="248"/>
      <c r="IA89" s="248"/>
      <c r="IB89" s="248"/>
      <c r="IC89" s="248"/>
      <c r="ID89" s="248"/>
      <c r="IE89" s="248"/>
      <c r="IF89" s="248"/>
      <c r="IG89" s="248"/>
      <c r="IH89" s="248"/>
      <c r="II89" s="248"/>
      <c r="IJ89" s="248"/>
      <c r="IK89" s="248"/>
      <c r="IL89" s="248"/>
      <c r="IM89" s="248"/>
      <c r="IN89" s="248"/>
      <c r="IO89" s="248"/>
      <c r="IP89" s="248"/>
      <c r="IQ89" s="248"/>
      <c r="IR89" s="248"/>
      <c r="IS89" s="248"/>
      <c r="IT89" s="248"/>
      <c r="IU89" s="248"/>
      <c r="IV89" s="248"/>
      <c r="IW89" s="248"/>
      <c r="IX89" s="248"/>
      <c r="IY89" s="248"/>
      <c r="IZ89" s="248"/>
      <c r="JA89" s="248"/>
      <c r="JB89" s="248"/>
      <c r="JC89" s="248"/>
      <c r="JD89" s="248"/>
      <c r="JE89" s="248"/>
      <c r="JF89" s="248"/>
      <c r="JG89" s="248"/>
      <c r="JH89" s="248"/>
      <c r="JI89" s="248"/>
      <c r="JJ89" s="248"/>
      <c r="JK89" s="248"/>
      <c r="JL89" s="248"/>
      <c r="JM89" s="248"/>
      <c r="JN89" s="248"/>
      <c r="JO89" s="248"/>
      <c r="JP89" s="248"/>
      <c r="JQ89" s="248"/>
      <c r="JR89" s="248"/>
      <c r="JS89" s="248"/>
      <c r="JT89" s="248"/>
      <c r="JU89" s="248"/>
      <c r="JV89" s="248"/>
      <c r="JW89" s="248"/>
      <c r="JX89" s="248"/>
      <c r="JY89" s="248"/>
      <c r="JZ89" s="248"/>
      <c r="KA89" s="248"/>
      <c r="KB89" s="248"/>
      <c r="KC89" s="248"/>
      <c r="KD89" s="248"/>
      <c r="KE89" s="248"/>
      <c r="KF89" s="248"/>
      <c r="KG89" s="248"/>
      <c r="KH89" s="248"/>
      <c r="KI89" s="248"/>
      <c r="KJ89" s="248"/>
      <c r="KK89" s="248"/>
      <c r="KL89" s="248"/>
      <c r="KM89" s="248"/>
      <c r="KN89" s="248"/>
      <c r="KO89" s="248"/>
      <c r="KP89" s="248"/>
      <c r="KQ89" s="248"/>
      <c r="KR89" s="248"/>
      <c r="KS89" s="248"/>
      <c r="KT89" s="248"/>
      <c r="KU89" s="248"/>
      <c r="KV89" s="248"/>
      <c r="KW89" s="248"/>
      <c r="KX89" s="248"/>
      <c r="KY89" s="248"/>
      <c r="KZ89" s="248"/>
      <c r="LA89" s="248"/>
      <c r="LB89" s="248"/>
      <c r="LC89" s="248"/>
      <c r="LD89" s="248"/>
      <c r="LE89" s="248"/>
      <c r="LF89" s="248"/>
      <c r="LG89" s="248"/>
      <c r="LH89" s="248"/>
      <c r="LI89" s="248"/>
      <c r="LJ89" s="248"/>
      <c r="LK89" s="248"/>
      <c r="LL89" s="248"/>
      <c r="LM89" s="248"/>
      <c r="LN89" s="248"/>
      <c r="LO89" s="248"/>
      <c r="LP89" s="248"/>
      <c r="LQ89" s="248"/>
      <c r="LR89" s="248"/>
      <c r="LS89" s="248"/>
      <c r="LT89" s="248"/>
      <c r="LU89" s="248"/>
      <c r="LV89" s="248"/>
      <c r="LW89" s="248"/>
      <c r="LX89" s="248"/>
      <c r="LY89" s="248"/>
      <c r="LZ89" s="248"/>
      <c r="MA89" s="248"/>
      <c r="MB89" s="248"/>
      <c r="MC89" s="248"/>
      <c r="MD89" s="248"/>
      <c r="ME89" s="248"/>
      <c r="MF89" s="248"/>
      <c r="MG89" s="248"/>
      <c r="MH89" s="248"/>
      <c r="MI89" s="248"/>
      <c r="MJ89" s="248"/>
      <c r="MK89" s="248"/>
      <c r="ML89" s="248"/>
      <c r="MM89" s="248"/>
      <c r="MN89" s="248"/>
      <c r="MO89" s="248"/>
      <c r="MP89" s="248"/>
      <c r="MQ89" s="248"/>
      <c r="MR89" s="248"/>
      <c r="MS89" s="248"/>
      <c r="MT89" s="248"/>
      <c r="MU89" s="248"/>
      <c r="MV89" s="248"/>
      <c r="MW89" s="248"/>
      <c r="MX89" s="248"/>
      <c r="MY89" s="248"/>
      <c r="MZ89" s="248"/>
      <c r="NA89" s="248"/>
      <c r="NB89" s="248"/>
      <c r="NC89" s="248"/>
      <c r="ND89" s="248"/>
      <c r="NE89" s="248"/>
      <c r="NF89" s="248"/>
      <c r="NG89" s="248"/>
      <c r="NH89" s="248"/>
      <c r="NI89" s="248"/>
      <c r="NJ89" s="248"/>
      <c r="NK89" s="248"/>
      <c r="NL89" s="248"/>
      <c r="NM89" s="248"/>
      <c r="NN89" s="248"/>
      <c r="NO89" s="248"/>
      <c r="NP89" s="248"/>
      <c r="NQ89" s="248"/>
      <c r="NR89" s="248"/>
      <c r="NS89" s="248"/>
      <c r="NT89" s="248"/>
      <c r="NU89" s="248"/>
      <c r="NV89" s="248"/>
      <c r="NW89" s="248"/>
      <c r="NX89" s="248"/>
      <c r="NY89" s="248"/>
      <c r="NZ89" s="248"/>
      <c r="OA89" s="248"/>
      <c r="OB89" s="248"/>
      <c r="OC89" s="248"/>
      <c r="OD89" s="248"/>
      <c r="OE89" s="248"/>
      <c r="OF89" s="248"/>
      <c r="OG89" s="248"/>
      <c r="OH89" s="248"/>
      <c r="OI89" s="248"/>
      <c r="OJ89" s="248"/>
      <c r="OK89" s="248"/>
      <c r="OL89" s="248"/>
      <c r="OM89" s="248"/>
      <c r="ON89" s="248"/>
      <c r="OO89" s="248"/>
      <c r="OP89" s="248"/>
      <c r="OQ89" s="248"/>
      <c r="OR89" s="248"/>
      <c r="OS89" s="248"/>
      <c r="OT89" s="248"/>
      <c r="OU89" s="248"/>
      <c r="OV89" s="248"/>
      <c r="OW89" s="248"/>
      <c r="OX89" s="248"/>
      <c r="OY89" s="248"/>
      <c r="OZ89" s="248"/>
      <c r="PA89" s="248"/>
      <c r="PB89" s="248"/>
      <c r="PC89" s="248"/>
      <c r="PD89" s="248"/>
      <c r="PE89" s="248"/>
      <c r="PF89" s="248"/>
      <c r="PG89" s="248"/>
      <c r="PH89" s="248"/>
      <c r="PI89" s="248"/>
      <c r="PJ89" s="248"/>
      <c r="PK89" s="248"/>
      <c r="PL89" s="248"/>
      <c r="PM89" s="248"/>
      <c r="PN89" s="248"/>
      <c r="PO89" s="248"/>
      <c r="PP89" s="248"/>
    </row>
    <row r="90" spans="1:432" s="227" customFormat="1" x14ac:dyDescent="0.2">
      <c r="A90" s="195" t="s">
        <v>16</v>
      </c>
      <c r="B90" s="195" t="s">
        <v>465</v>
      </c>
      <c r="C90" s="195" t="s">
        <v>467</v>
      </c>
      <c r="D90" s="195" t="s">
        <v>466</v>
      </c>
      <c r="E90" s="195"/>
      <c r="F90" s="195" t="s">
        <v>14</v>
      </c>
      <c r="G90" s="195">
        <v>201410</v>
      </c>
      <c r="H90" s="195" t="s">
        <v>689</v>
      </c>
      <c r="I90" s="195" t="s">
        <v>468</v>
      </c>
      <c r="J90" s="195"/>
      <c r="K90" s="5" t="s">
        <v>1313</v>
      </c>
      <c r="L90" s="14" t="s">
        <v>817</v>
      </c>
      <c r="M90" s="5">
        <v>22338</v>
      </c>
      <c r="N90" s="5">
        <v>0</v>
      </c>
      <c r="O90" s="5">
        <v>0</v>
      </c>
      <c r="P90" s="5">
        <v>22338</v>
      </c>
      <c r="Q90" s="237"/>
      <c r="R90" s="195">
        <v>7812</v>
      </c>
      <c r="S90" s="195">
        <f t="shared" si="16"/>
        <v>0</v>
      </c>
      <c r="T90" s="195">
        <f t="shared" si="17"/>
        <v>7812</v>
      </c>
      <c r="U90" s="195"/>
      <c r="V90" s="195">
        <v>2100</v>
      </c>
      <c r="W90" s="195">
        <f t="shared" si="18"/>
        <v>5712</v>
      </c>
      <c r="X90" s="195" t="s">
        <v>689</v>
      </c>
      <c r="Y90" s="195">
        <v>6</v>
      </c>
      <c r="Z90" s="195">
        <v>28</v>
      </c>
      <c r="AA90" s="195"/>
      <c r="AB90" s="195" t="s">
        <v>689</v>
      </c>
      <c r="AC90" s="398" t="s">
        <v>1455</v>
      </c>
      <c r="AD90" s="309"/>
      <c r="AE90" s="195"/>
      <c r="AF90" s="195"/>
      <c r="AG90" s="195">
        <v>4</v>
      </c>
      <c r="AH90" s="195">
        <v>3</v>
      </c>
      <c r="AI90" s="195">
        <f t="shared" si="23"/>
        <v>3.5</v>
      </c>
      <c r="AJ90" s="195"/>
      <c r="AK90" s="195"/>
      <c r="AL90" s="195"/>
      <c r="AM90" s="195"/>
      <c r="AN90" s="195"/>
      <c r="AO90" s="195"/>
      <c r="AP90" s="195"/>
      <c r="AQ90" s="195"/>
      <c r="AR90" s="195"/>
      <c r="AS90" s="195"/>
      <c r="AT90" s="195"/>
      <c r="AU90" s="195"/>
      <c r="AV90" s="195"/>
      <c r="AW90" s="195"/>
      <c r="AX90" s="195"/>
      <c r="AY90" s="195"/>
      <c r="AZ90" s="195"/>
      <c r="BA90" s="195"/>
      <c r="BB90" s="386">
        <f t="shared" si="19"/>
        <v>0</v>
      </c>
      <c r="BC90" s="195">
        <f t="shared" si="20"/>
        <v>2100</v>
      </c>
      <c r="BD90" s="195">
        <f t="shared" si="21"/>
        <v>5712</v>
      </c>
      <c r="BE90" s="359">
        <f t="shared" si="22"/>
        <v>0.73118279569892475</v>
      </c>
      <c r="BF90" s="195"/>
      <c r="BG90" s="195"/>
      <c r="BH90" s="195"/>
      <c r="BI90" s="195"/>
      <c r="BJ90" s="195"/>
      <c r="BK90" s="195"/>
      <c r="BL90" s="195" t="s">
        <v>1090</v>
      </c>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row>
    <row r="91" spans="1:432" s="230" customFormat="1" x14ac:dyDescent="0.2">
      <c r="A91" s="227" t="s">
        <v>16</v>
      </c>
      <c r="B91" s="227" t="s">
        <v>518</v>
      </c>
      <c r="C91" s="227" t="s">
        <v>520</v>
      </c>
      <c r="D91" s="227" t="s">
        <v>519</v>
      </c>
      <c r="E91" s="227"/>
      <c r="F91" s="227" t="s">
        <v>14</v>
      </c>
      <c r="G91" s="227">
        <v>201510</v>
      </c>
      <c r="H91" s="227" t="s">
        <v>689</v>
      </c>
      <c r="I91" s="227" t="s">
        <v>521</v>
      </c>
      <c r="J91" s="227"/>
      <c r="K91" s="5" t="s">
        <v>1342</v>
      </c>
      <c r="L91" s="14" t="s">
        <v>817</v>
      </c>
      <c r="M91" s="5">
        <v>22338</v>
      </c>
      <c r="N91" s="5">
        <v>0</v>
      </c>
      <c r="O91" s="5">
        <v>0</v>
      </c>
      <c r="P91" s="5">
        <v>22338</v>
      </c>
      <c r="Q91" s="237"/>
      <c r="R91" s="195">
        <v>7812</v>
      </c>
      <c r="S91" s="195">
        <f t="shared" si="16"/>
        <v>0</v>
      </c>
      <c r="T91" s="195">
        <f t="shared" si="17"/>
        <v>7812</v>
      </c>
      <c r="U91" s="237"/>
      <c r="V91" s="237">
        <v>2100</v>
      </c>
      <c r="W91" s="195">
        <f t="shared" si="18"/>
        <v>5712</v>
      </c>
      <c r="X91" s="195" t="s">
        <v>689</v>
      </c>
      <c r="Y91" s="227">
        <v>10</v>
      </c>
      <c r="Z91" s="227">
        <v>18</v>
      </c>
      <c r="AA91" s="195"/>
      <c r="AB91" s="195" t="s">
        <v>689</v>
      </c>
      <c r="AC91" s="398" t="s">
        <v>1455</v>
      </c>
      <c r="AD91" s="309"/>
      <c r="AE91" s="195"/>
      <c r="AF91" s="195"/>
      <c r="AG91" s="195">
        <v>2</v>
      </c>
      <c r="AH91" s="195">
        <v>2</v>
      </c>
      <c r="AI91" s="195">
        <f t="shared" si="23"/>
        <v>2</v>
      </c>
      <c r="AJ91" s="195"/>
      <c r="AK91" s="195"/>
      <c r="AL91" s="240"/>
      <c r="AM91" s="195"/>
      <c r="AN91" s="195"/>
      <c r="AO91" s="195"/>
      <c r="AP91" s="195"/>
      <c r="AQ91" s="195"/>
      <c r="AR91" s="195"/>
      <c r="AS91" s="195"/>
      <c r="AT91" s="195"/>
      <c r="AU91" s="195"/>
      <c r="AV91" s="195"/>
      <c r="AW91" s="195"/>
      <c r="AX91" s="195"/>
      <c r="AY91" s="195"/>
      <c r="AZ91" s="195"/>
      <c r="BA91" s="195"/>
      <c r="BB91" s="386">
        <f t="shared" si="19"/>
        <v>0</v>
      </c>
      <c r="BC91" s="195">
        <f t="shared" si="20"/>
        <v>2100</v>
      </c>
      <c r="BD91" s="195">
        <f t="shared" si="21"/>
        <v>5712</v>
      </c>
      <c r="BE91" s="359">
        <f t="shared" si="22"/>
        <v>0.73118279569892475</v>
      </c>
      <c r="BF91" s="195"/>
      <c r="BG91" s="195"/>
      <c r="BH91" s="195"/>
      <c r="BI91" s="195"/>
      <c r="BJ91" s="195"/>
      <c r="BK91" s="195"/>
      <c r="BL91" s="195" t="s">
        <v>1090</v>
      </c>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227"/>
    </row>
    <row r="92" spans="1:432" s="227" customFormat="1" x14ac:dyDescent="0.2">
      <c r="A92" s="227" t="s">
        <v>16</v>
      </c>
      <c r="B92" s="227" t="s">
        <v>612</v>
      </c>
      <c r="C92" s="227" t="s">
        <v>614</v>
      </c>
      <c r="D92" s="227" t="s">
        <v>613</v>
      </c>
      <c r="F92" s="227" t="s">
        <v>14</v>
      </c>
      <c r="G92" s="227">
        <v>201510</v>
      </c>
      <c r="H92" s="227" t="s">
        <v>689</v>
      </c>
      <c r="I92" s="227" t="s">
        <v>615</v>
      </c>
      <c r="K92" s="14" t="s">
        <v>1314</v>
      </c>
      <c r="L92" s="14" t="s">
        <v>817</v>
      </c>
      <c r="M92" s="14">
        <v>22338</v>
      </c>
      <c r="N92" s="14">
        <v>0</v>
      </c>
      <c r="O92" s="14">
        <v>0</v>
      </c>
      <c r="P92" s="14">
        <v>22338</v>
      </c>
      <c r="Q92" s="195"/>
      <c r="R92" s="195">
        <v>7812</v>
      </c>
      <c r="S92" s="195">
        <f t="shared" si="16"/>
        <v>0</v>
      </c>
      <c r="T92" s="195">
        <f t="shared" si="17"/>
        <v>7812</v>
      </c>
      <c r="U92" s="195"/>
      <c r="V92" s="195">
        <v>2100</v>
      </c>
      <c r="W92" s="195">
        <f t="shared" si="18"/>
        <v>5712</v>
      </c>
      <c r="X92" s="195" t="s">
        <v>689</v>
      </c>
      <c r="Y92" s="227">
        <v>8</v>
      </c>
      <c r="Z92" s="227">
        <v>14</v>
      </c>
      <c r="AA92" s="195"/>
      <c r="AB92" s="195" t="s">
        <v>689</v>
      </c>
      <c r="AC92" s="398" t="s">
        <v>1455</v>
      </c>
      <c r="AD92" s="309"/>
      <c r="AE92" s="195"/>
      <c r="AF92" s="195"/>
      <c r="AG92" s="195">
        <v>4</v>
      </c>
      <c r="AH92" s="195">
        <v>1</v>
      </c>
      <c r="AI92" s="195">
        <f t="shared" si="23"/>
        <v>2.5</v>
      </c>
      <c r="AJ92" s="195"/>
      <c r="AK92" s="195"/>
      <c r="AL92" s="240"/>
      <c r="AM92" s="195"/>
      <c r="AN92" s="195"/>
      <c r="AO92" s="195"/>
      <c r="AP92" s="195"/>
      <c r="AQ92" s="195"/>
      <c r="AR92" s="195"/>
      <c r="AS92" s="195"/>
      <c r="AT92" s="195"/>
      <c r="AU92" s="195"/>
      <c r="AV92" s="195"/>
      <c r="AW92" s="195"/>
      <c r="AX92" s="195"/>
      <c r="AY92" s="195"/>
      <c r="AZ92" s="195"/>
      <c r="BA92" s="195"/>
      <c r="BB92" s="386">
        <f t="shared" si="19"/>
        <v>0</v>
      </c>
      <c r="BC92" s="195">
        <f t="shared" si="20"/>
        <v>2100</v>
      </c>
      <c r="BD92" s="195">
        <f t="shared" si="21"/>
        <v>5712</v>
      </c>
      <c r="BE92" s="359">
        <f t="shared" si="22"/>
        <v>0.73118279569892475</v>
      </c>
      <c r="BF92" s="195"/>
      <c r="BG92" s="195"/>
      <c r="BH92" s="195"/>
      <c r="BI92" s="195"/>
      <c r="BJ92" s="195"/>
      <c r="BK92" s="195"/>
      <c r="BL92" s="195" t="s">
        <v>1090</v>
      </c>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row>
    <row r="93" spans="1:432" s="227" customFormat="1" x14ac:dyDescent="0.2">
      <c r="A93" s="227" t="s">
        <v>16</v>
      </c>
      <c r="B93" s="227" t="s">
        <v>626</v>
      </c>
      <c r="C93" s="227" t="s">
        <v>628</v>
      </c>
      <c r="D93" s="227" t="s">
        <v>627</v>
      </c>
      <c r="F93" s="227" t="s">
        <v>14</v>
      </c>
      <c r="G93" s="227">
        <v>201510</v>
      </c>
      <c r="H93" s="227" t="s">
        <v>689</v>
      </c>
      <c r="I93" s="227" t="s">
        <v>629</v>
      </c>
      <c r="K93" s="5" t="s">
        <v>1322</v>
      </c>
      <c r="L93" s="14" t="s">
        <v>817</v>
      </c>
      <c r="M93" s="5">
        <v>22338</v>
      </c>
      <c r="N93" s="5">
        <v>0</v>
      </c>
      <c r="O93" s="5">
        <v>0</v>
      </c>
      <c r="P93" s="5">
        <v>22338</v>
      </c>
      <c r="Q93" s="237"/>
      <c r="R93" s="195">
        <v>7812</v>
      </c>
      <c r="S93" s="195">
        <f t="shared" si="16"/>
        <v>0</v>
      </c>
      <c r="T93" s="195">
        <f t="shared" si="17"/>
        <v>7812</v>
      </c>
      <c r="U93" s="195"/>
      <c r="V93" s="195">
        <v>2100</v>
      </c>
      <c r="W93" s="195">
        <f t="shared" si="18"/>
        <v>5712</v>
      </c>
      <c r="X93" s="195" t="s">
        <v>689</v>
      </c>
      <c r="Y93" s="227">
        <v>6</v>
      </c>
      <c r="Z93" s="227">
        <v>18</v>
      </c>
      <c r="AA93" s="195"/>
      <c r="AB93" s="195" t="s">
        <v>689</v>
      </c>
      <c r="AC93" s="398" t="s">
        <v>1455</v>
      </c>
      <c r="AD93" s="309"/>
      <c r="AE93" s="195"/>
      <c r="AF93" s="195"/>
      <c r="AG93" s="195">
        <v>2</v>
      </c>
      <c r="AH93" s="195">
        <v>2</v>
      </c>
      <c r="AI93" s="195">
        <f t="shared" si="23"/>
        <v>2</v>
      </c>
      <c r="AJ93" s="195"/>
      <c r="AK93" s="195"/>
      <c r="AL93" s="240"/>
      <c r="AM93" s="195"/>
      <c r="AN93" s="195"/>
      <c r="AO93" s="195"/>
      <c r="AP93" s="195"/>
      <c r="AQ93" s="195"/>
      <c r="AR93" s="195"/>
      <c r="AS93" s="195"/>
      <c r="AT93" s="195"/>
      <c r="AU93" s="195"/>
      <c r="AV93" s="195"/>
      <c r="AW93" s="195"/>
      <c r="AX93" s="195"/>
      <c r="AY93" s="195"/>
      <c r="AZ93" s="195"/>
      <c r="BA93" s="195"/>
      <c r="BB93" s="386">
        <f t="shared" si="19"/>
        <v>0</v>
      </c>
      <c r="BC93" s="195">
        <f t="shared" si="20"/>
        <v>2100</v>
      </c>
      <c r="BD93" s="195">
        <f t="shared" si="21"/>
        <v>5712</v>
      </c>
      <c r="BE93" s="359">
        <f t="shared" si="22"/>
        <v>0.73118279569892475</v>
      </c>
      <c r="BF93" s="195"/>
      <c r="BG93" s="195"/>
      <c r="BH93" s="195"/>
      <c r="BI93" s="195"/>
      <c r="BJ93" s="195"/>
      <c r="BK93" s="195"/>
      <c r="BL93" s="195" t="s">
        <v>1090</v>
      </c>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c r="FO93" s="195"/>
      <c r="FP93" s="195"/>
      <c r="FQ93" s="195"/>
      <c r="FR93" s="195"/>
      <c r="FS93" s="195"/>
      <c r="FT93" s="195"/>
      <c r="FU93" s="195"/>
      <c r="FV93" s="195"/>
      <c r="FW93" s="195"/>
      <c r="FX93" s="195"/>
      <c r="FY93" s="195"/>
      <c r="FZ93" s="195"/>
      <c r="GA93" s="195"/>
      <c r="GB93" s="195"/>
      <c r="GC93" s="195"/>
      <c r="GD93" s="195"/>
      <c r="GE93" s="195"/>
      <c r="GF93" s="195"/>
      <c r="GG93" s="195"/>
      <c r="GH93" s="195"/>
      <c r="GI93" s="195"/>
      <c r="GJ93" s="195"/>
      <c r="GK93" s="195"/>
      <c r="GL93" s="195"/>
      <c r="GM93" s="195"/>
      <c r="GN93" s="195"/>
      <c r="GO93" s="195"/>
      <c r="GP93" s="195"/>
      <c r="GQ93" s="195"/>
      <c r="GR93" s="195"/>
      <c r="GS93" s="195"/>
      <c r="GT93" s="195"/>
      <c r="GU93" s="195"/>
      <c r="GV93" s="195"/>
      <c r="GW93" s="195"/>
      <c r="GX93" s="195"/>
      <c r="GY93" s="195"/>
      <c r="GZ93" s="195"/>
      <c r="HA93" s="195"/>
      <c r="HB93" s="195"/>
      <c r="HC93" s="195"/>
      <c r="HD93" s="195"/>
      <c r="HE93" s="195"/>
      <c r="HF93" s="195"/>
      <c r="HG93" s="195"/>
      <c r="HH93" s="195"/>
      <c r="HI93" s="195"/>
      <c r="HJ93" s="195"/>
      <c r="HK93" s="195"/>
      <c r="HL93" s="195"/>
      <c r="HM93" s="195"/>
      <c r="HN93" s="195"/>
      <c r="HO93" s="195"/>
      <c r="HP93" s="195"/>
      <c r="HQ93" s="195"/>
      <c r="HR93" s="195"/>
      <c r="HS93" s="195"/>
      <c r="HT93" s="195"/>
      <c r="HU93" s="195"/>
      <c r="HV93" s="195"/>
      <c r="HW93" s="195"/>
      <c r="HX93" s="195"/>
      <c r="HY93" s="195"/>
      <c r="HZ93" s="195"/>
      <c r="IA93" s="195"/>
      <c r="IB93" s="195"/>
      <c r="IC93" s="195"/>
      <c r="ID93" s="195"/>
      <c r="IE93" s="195"/>
      <c r="IF93" s="195"/>
      <c r="IG93" s="195"/>
      <c r="IH93" s="195"/>
      <c r="II93" s="195"/>
      <c r="IJ93" s="195"/>
      <c r="IK93" s="195"/>
      <c r="IL93" s="195"/>
      <c r="IM93" s="195"/>
      <c r="IN93" s="195"/>
      <c r="IO93" s="195"/>
      <c r="IP93" s="195"/>
      <c r="IQ93" s="195"/>
      <c r="IR93" s="195"/>
      <c r="IS93" s="195"/>
      <c r="IT93" s="195"/>
      <c r="IU93" s="195"/>
      <c r="IV93" s="195"/>
      <c r="IW93" s="195"/>
      <c r="IX93" s="195"/>
      <c r="IY93" s="195"/>
      <c r="IZ93" s="195"/>
      <c r="JA93" s="195"/>
      <c r="JB93" s="195"/>
      <c r="JC93" s="195"/>
      <c r="JD93" s="195"/>
      <c r="JE93" s="195"/>
      <c r="JF93" s="195"/>
      <c r="JG93" s="195"/>
      <c r="JH93" s="195"/>
      <c r="JI93" s="195"/>
      <c r="JJ93" s="195"/>
      <c r="JK93" s="195"/>
      <c r="JL93" s="195"/>
      <c r="JM93" s="195"/>
      <c r="JN93" s="195"/>
      <c r="JO93" s="195"/>
      <c r="JP93" s="195"/>
      <c r="JQ93" s="195"/>
      <c r="JR93" s="195"/>
      <c r="JS93" s="195"/>
      <c r="JT93" s="195"/>
      <c r="JU93" s="195"/>
      <c r="JV93" s="195"/>
      <c r="JW93" s="195"/>
      <c r="JX93" s="195"/>
      <c r="JY93" s="195"/>
      <c r="JZ93" s="195"/>
      <c r="KA93" s="195"/>
      <c r="KB93" s="195"/>
      <c r="KC93" s="195"/>
      <c r="KD93" s="195"/>
      <c r="KE93" s="195"/>
      <c r="KF93" s="195"/>
      <c r="KG93" s="195"/>
      <c r="KH93" s="195"/>
      <c r="KI93" s="195"/>
      <c r="KJ93" s="195"/>
      <c r="KK93" s="195"/>
      <c r="KL93" s="195"/>
      <c r="KM93" s="195"/>
      <c r="KN93" s="195"/>
      <c r="KO93" s="195"/>
      <c r="KP93" s="195"/>
      <c r="KQ93" s="195"/>
      <c r="KR93" s="195"/>
      <c r="KS93" s="195"/>
      <c r="KT93" s="195"/>
      <c r="KU93" s="195"/>
      <c r="KV93" s="195"/>
      <c r="KW93" s="195"/>
      <c r="KX93" s="195"/>
      <c r="KY93" s="195"/>
      <c r="KZ93" s="195"/>
      <c r="LA93" s="195"/>
      <c r="LB93" s="195"/>
      <c r="LC93" s="195"/>
      <c r="LD93" s="195"/>
      <c r="LE93" s="195"/>
      <c r="LF93" s="195"/>
      <c r="LG93" s="195"/>
      <c r="LH93" s="195"/>
      <c r="LI93" s="195"/>
      <c r="LJ93" s="195"/>
      <c r="LK93" s="195"/>
      <c r="LL93" s="195"/>
      <c r="LM93" s="195"/>
      <c r="LN93" s="195"/>
      <c r="LO93" s="195"/>
      <c r="LP93" s="195"/>
      <c r="LQ93" s="195"/>
      <c r="LR93" s="195"/>
      <c r="LS93" s="195"/>
      <c r="LT93" s="195"/>
      <c r="LU93" s="195"/>
      <c r="LV93" s="195"/>
      <c r="LW93" s="195"/>
      <c r="LX93" s="195"/>
      <c r="LY93" s="195"/>
      <c r="LZ93" s="195"/>
      <c r="MA93" s="195"/>
      <c r="MB93" s="195"/>
      <c r="MC93" s="195"/>
      <c r="MD93" s="195"/>
      <c r="ME93" s="195"/>
      <c r="MF93" s="195"/>
      <c r="MG93" s="195"/>
      <c r="MH93" s="195"/>
      <c r="MI93" s="195"/>
      <c r="MJ93" s="195"/>
      <c r="MK93" s="195"/>
      <c r="ML93" s="195"/>
      <c r="MM93" s="195"/>
      <c r="MN93" s="195"/>
      <c r="MO93" s="195"/>
      <c r="MP93" s="195"/>
      <c r="MQ93" s="195"/>
      <c r="MR93" s="195"/>
      <c r="MS93" s="195"/>
      <c r="MT93" s="195"/>
      <c r="MU93" s="195"/>
      <c r="MV93" s="195"/>
      <c r="MW93" s="195"/>
      <c r="MX93" s="195"/>
      <c r="MY93" s="195"/>
      <c r="MZ93" s="195"/>
      <c r="NA93" s="195"/>
      <c r="NB93" s="195"/>
      <c r="NC93" s="195"/>
      <c r="ND93" s="195"/>
      <c r="NE93" s="195"/>
      <c r="NF93" s="195"/>
      <c r="NG93" s="195"/>
      <c r="NH93" s="195"/>
      <c r="NI93" s="195"/>
      <c r="NJ93" s="195"/>
      <c r="NK93" s="195"/>
      <c r="NL93" s="195"/>
      <c r="NM93" s="195"/>
      <c r="NN93" s="195"/>
      <c r="NO93" s="195"/>
      <c r="NP93" s="195"/>
      <c r="NQ93" s="195"/>
      <c r="NR93" s="195"/>
      <c r="NS93" s="195"/>
      <c r="NT93" s="195"/>
      <c r="NU93" s="195"/>
      <c r="NV93" s="195"/>
      <c r="NW93" s="195"/>
      <c r="NX93" s="195"/>
      <c r="NY93" s="195"/>
      <c r="NZ93" s="195"/>
      <c r="OA93" s="195"/>
      <c r="OB93" s="195"/>
      <c r="OC93" s="195"/>
      <c r="OD93" s="195"/>
      <c r="OE93" s="195"/>
      <c r="OF93" s="195"/>
      <c r="OG93" s="195"/>
      <c r="OH93" s="195"/>
      <c r="OI93" s="195"/>
      <c r="OJ93" s="195"/>
      <c r="OK93" s="195"/>
      <c r="OL93" s="195"/>
      <c r="OM93" s="195"/>
      <c r="ON93" s="195"/>
      <c r="OO93" s="195"/>
      <c r="OP93" s="195"/>
      <c r="OQ93" s="195"/>
      <c r="OR93" s="195"/>
      <c r="OS93" s="195"/>
      <c r="OT93" s="195"/>
      <c r="OU93" s="195"/>
      <c r="OV93" s="195"/>
      <c r="OW93" s="195"/>
      <c r="OX93" s="195"/>
      <c r="OY93" s="195"/>
      <c r="OZ93" s="195"/>
      <c r="PA93" s="195"/>
      <c r="PB93" s="195"/>
      <c r="PC93" s="195"/>
      <c r="PD93" s="195"/>
      <c r="PE93" s="195"/>
      <c r="PF93" s="195"/>
      <c r="PG93" s="195"/>
      <c r="PH93" s="195"/>
      <c r="PI93" s="195"/>
      <c r="PJ93" s="195"/>
      <c r="PK93" s="195"/>
      <c r="PL93" s="195"/>
      <c r="PM93" s="195"/>
      <c r="PN93" s="195"/>
      <c r="PO93" s="195"/>
    </row>
    <row r="94" spans="1:432" s="230" customFormat="1" x14ac:dyDescent="0.2">
      <c r="A94" s="227" t="s">
        <v>16</v>
      </c>
      <c r="B94" s="227" t="s">
        <v>668</v>
      </c>
      <c r="C94" s="227" t="s">
        <v>670</v>
      </c>
      <c r="D94" s="227" t="s">
        <v>669</v>
      </c>
      <c r="E94" s="227"/>
      <c r="F94" s="227" t="s">
        <v>14</v>
      </c>
      <c r="G94" s="227">
        <v>201510</v>
      </c>
      <c r="H94" s="227" t="s">
        <v>689</v>
      </c>
      <c r="I94" s="227" t="s">
        <v>671</v>
      </c>
      <c r="J94" s="227"/>
      <c r="K94" s="5" t="s">
        <v>1323</v>
      </c>
      <c r="L94" s="14" t="s">
        <v>817</v>
      </c>
      <c r="M94" s="5">
        <v>22338</v>
      </c>
      <c r="N94" s="5">
        <v>0</v>
      </c>
      <c r="O94" s="5">
        <v>0</v>
      </c>
      <c r="P94" s="5">
        <v>22338</v>
      </c>
      <c r="Q94" s="5" t="s">
        <v>13</v>
      </c>
      <c r="R94" s="195">
        <v>7812</v>
      </c>
      <c r="S94" s="195">
        <f t="shared" si="16"/>
        <v>0</v>
      </c>
      <c r="T94" s="195">
        <f t="shared" si="17"/>
        <v>7812</v>
      </c>
      <c r="U94" s="195"/>
      <c r="V94" s="195">
        <v>2100</v>
      </c>
      <c r="W94" s="195">
        <f t="shared" si="18"/>
        <v>5712</v>
      </c>
      <c r="X94" s="195" t="s">
        <v>689</v>
      </c>
      <c r="Y94" s="227">
        <v>8</v>
      </c>
      <c r="Z94" s="227">
        <v>20</v>
      </c>
      <c r="AA94" s="195"/>
      <c r="AB94" s="195" t="s">
        <v>689</v>
      </c>
      <c r="AC94" s="398" t="s">
        <v>1455</v>
      </c>
      <c r="AD94" s="309"/>
      <c r="AE94" s="195"/>
      <c r="AF94" s="195"/>
      <c r="AG94" s="195">
        <v>3</v>
      </c>
      <c r="AH94" s="195">
        <v>2.5</v>
      </c>
      <c r="AI94" s="195">
        <f t="shared" si="23"/>
        <v>2.75</v>
      </c>
      <c r="AJ94" s="195"/>
      <c r="AK94" s="195"/>
      <c r="AL94" s="240"/>
      <c r="AM94" s="195"/>
      <c r="AN94" s="195"/>
      <c r="AO94" s="195"/>
      <c r="AP94" s="195"/>
      <c r="AQ94" s="195"/>
      <c r="AR94" s="195"/>
      <c r="AS94" s="195"/>
      <c r="AT94" s="195"/>
      <c r="AU94" s="195"/>
      <c r="AV94" s="195"/>
      <c r="AW94" s="195"/>
      <c r="AX94" s="195"/>
      <c r="AY94" s="195"/>
      <c r="AZ94" s="195"/>
      <c r="BA94" s="195"/>
      <c r="BB94" s="386">
        <f t="shared" si="19"/>
        <v>0</v>
      </c>
      <c r="BC94" s="195">
        <f t="shared" si="20"/>
        <v>2100</v>
      </c>
      <c r="BD94" s="195">
        <f t="shared" si="21"/>
        <v>5712</v>
      </c>
      <c r="BE94" s="359">
        <f t="shared" si="22"/>
        <v>0.73118279569892475</v>
      </c>
      <c r="BF94" s="195"/>
      <c r="BG94" s="195"/>
      <c r="BH94" s="195"/>
      <c r="BI94" s="195"/>
      <c r="BJ94" s="195"/>
      <c r="BK94" s="195"/>
      <c r="BL94" s="195" t="s">
        <v>1090</v>
      </c>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227"/>
    </row>
    <row r="95" spans="1:432" s="227" customFormat="1" x14ac:dyDescent="0.2">
      <c r="A95" s="227" t="s">
        <v>16</v>
      </c>
      <c r="B95" s="227" t="s">
        <v>224</v>
      </c>
      <c r="C95" s="227" t="s">
        <v>226</v>
      </c>
      <c r="D95" s="227" t="s">
        <v>225</v>
      </c>
      <c r="F95" s="227" t="s">
        <v>14</v>
      </c>
      <c r="G95" s="227">
        <v>201510</v>
      </c>
      <c r="H95" s="227" t="s">
        <v>689</v>
      </c>
      <c r="I95" s="227" t="s">
        <v>227</v>
      </c>
      <c r="K95" s="5" t="s">
        <v>1320</v>
      </c>
      <c r="L95" s="14" t="s">
        <v>817</v>
      </c>
      <c r="M95" s="5">
        <v>22338</v>
      </c>
      <c r="N95" s="5">
        <v>0</v>
      </c>
      <c r="O95" s="5">
        <v>0</v>
      </c>
      <c r="P95" s="5">
        <v>22338</v>
      </c>
      <c r="Q95" s="237"/>
      <c r="R95" s="195">
        <v>7812</v>
      </c>
      <c r="S95" s="195">
        <f t="shared" si="16"/>
        <v>0</v>
      </c>
      <c r="T95" s="195">
        <f t="shared" si="17"/>
        <v>7812</v>
      </c>
      <c r="U95" s="195"/>
      <c r="V95" s="195">
        <v>2100</v>
      </c>
      <c r="W95" s="195">
        <f t="shared" si="18"/>
        <v>5712</v>
      </c>
      <c r="X95" s="195" t="s">
        <v>689</v>
      </c>
      <c r="Y95" s="227">
        <v>10</v>
      </c>
      <c r="Z95" s="227">
        <v>20</v>
      </c>
      <c r="AA95" s="195"/>
      <c r="AB95" s="195" t="s">
        <v>689</v>
      </c>
      <c r="AC95" s="398" t="s">
        <v>965</v>
      </c>
      <c r="AD95" s="309" t="s">
        <v>692</v>
      </c>
      <c r="AE95" s="195"/>
      <c r="AF95" s="195"/>
      <c r="AG95" s="195">
        <v>3</v>
      </c>
      <c r="AH95" s="195">
        <v>3</v>
      </c>
      <c r="AI95" s="195">
        <f t="shared" si="23"/>
        <v>3</v>
      </c>
      <c r="AJ95" s="195"/>
      <c r="AK95" s="195"/>
      <c r="AL95" s="240"/>
      <c r="AM95" s="195"/>
      <c r="AN95" s="195"/>
      <c r="AO95" s="195"/>
      <c r="AP95" s="195"/>
      <c r="AQ95" s="195">
        <v>400</v>
      </c>
      <c r="AR95" s="195"/>
      <c r="AS95" s="195"/>
      <c r="AT95" s="195"/>
      <c r="AU95" s="195"/>
      <c r="AV95" s="195"/>
      <c r="AW95" s="195"/>
      <c r="AX95" s="195"/>
      <c r="AY95" s="195"/>
      <c r="AZ95" s="195"/>
      <c r="BA95" s="195"/>
      <c r="BB95" s="386">
        <f t="shared" si="19"/>
        <v>400</v>
      </c>
      <c r="BC95" s="195">
        <f t="shared" si="20"/>
        <v>2500</v>
      </c>
      <c r="BD95" s="195">
        <f t="shared" si="21"/>
        <v>5312</v>
      </c>
      <c r="BE95" s="359">
        <f t="shared" si="22"/>
        <v>0.67997951868919615</v>
      </c>
      <c r="BF95" s="195"/>
      <c r="BG95" s="195"/>
      <c r="BH95" s="195" t="s">
        <v>1008</v>
      </c>
      <c r="BI95" s="195" t="s">
        <v>1183</v>
      </c>
      <c r="BJ95" s="195" t="s">
        <v>91</v>
      </c>
      <c r="BK95" s="195"/>
      <c r="BL95" s="195" t="s">
        <v>1090</v>
      </c>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row>
    <row r="96" spans="1:432" s="227" customFormat="1" x14ac:dyDescent="0.2">
      <c r="A96" s="227" t="s">
        <v>16</v>
      </c>
      <c r="B96" s="227" t="s">
        <v>39</v>
      </c>
      <c r="C96" s="227" t="s">
        <v>41</v>
      </c>
      <c r="D96" s="227" t="s">
        <v>40</v>
      </c>
      <c r="F96" s="227" t="s">
        <v>14</v>
      </c>
      <c r="G96" s="227">
        <v>201510</v>
      </c>
      <c r="H96" s="227" t="s">
        <v>689</v>
      </c>
      <c r="I96" s="227" t="s">
        <v>42</v>
      </c>
      <c r="K96" s="14" t="s">
        <v>1311</v>
      </c>
      <c r="L96" s="14" t="s">
        <v>817</v>
      </c>
      <c r="M96" s="14">
        <v>22338</v>
      </c>
      <c r="N96" s="14">
        <v>0</v>
      </c>
      <c r="O96" s="14">
        <v>0</v>
      </c>
      <c r="P96" s="14">
        <v>22338</v>
      </c>
      <c r="Q96" s="14" t="s">
        <v>13</v>
      </c>
      <c r="R96" s="195">
        <v>7812</v>
      </c>
      <c r="S96" s="195">
        <f t="shared" si="16"/>
        <v>0</v>
      </c>
      <c r="T96" s="195">
        <f t="shared" si="17"/>
        <v>7812</v>
      </c>
      <c r="U96" s="195"/>
      <c r="V96" s="195">
        <v>2100</v>
      </c>
      <c r="W96" s="195">
        <f t="shared" si="18"/>
        <v>5712</v>
      </c>
      <c r="X96" s="195" t="s">
        <v>689</v>
      </c>
      <c r="Y96" s="227">
        <v>8</v>
      </c>
      <c r="Z96" s="227">
        <v>18</v>
      </c>
      <c r="AA96" s="195"/>
      <c r="AB96" s="195" t="s">
        <v>689</v>
      </c>
      <c r="AC96" s="398" t="s">
        <v>965</v>
      </c>
      <c r="AD96" s="309" t="s">
        <v>692</v>
      </c>
      <c r="AE96" s="195"/>
      <c r="AF96" s="195"/>
      <c r="AG96" s="195">
        <v>1</v>
      </c>
      <c r="AH96" s="195">
        <v>1</v>
      </c>
      <c r="AI96" s="195">
        <f t="shared" si="23"/>
        <v>1</v>
      </c>
      <c r="AJ96" s="195">
        <v>1</v>
      </c>
      <c r="AK96" s="195">
        <v>1</v>
      </c>
      <c r="AL96" s="240"/>
      <c r="AM96" s="195">
        <v>995</v>
      </c>
      <c r="AN96" s="195"/>
      <c r="AO96" s="195"/>
      <c r="AP96" s="195"/>
      <c r="AQ96" s="195"/>
      <c r="AR96" s="195"/>
      <c r="AS96" s="195"/>
      <c r="AT96" s="195"/>
      <c r="AU96" s="195"/>
      <c r="AV96" s="195"/>
      <c r="AW96" s="195"/>
      <c r="AX96" s="195"/>
      <c r="AY96" s="195"/>
      <c r="AZ96" s="195">
        <v>2100</v>
      </c>
      <c r="BA96" s="195"/>
      <c r="BB96" s="386">
        <f t="shared" si="19"/>
        <v>3095</v>
      </c>
      <c r="BC96" s="195">
        <f t="shared" si="20"/>
        <v>5195</v>
      </c>
      <c r="BD96" s="195">
        <f t="shared" si="21"/>
        <v>2617</v>
      </c>
      <c r="BE96" s="359">
        <f t="shared" si="22"/>
        <v>0.33499743983614949</v>
      </c>
      <c r="BF96" s="195"/>
      <c r="BG96" s="195"/>
      <c r="BH96" s="195"/>
      <c r="BI96" s="195" t="s">
        <v>91</v>
      </c>
      <c r="BJ96" s="195" t="s">
        <v>91</v>
      </c>
      <c r="BK96" s="195"/>
      <c r="BL96" s="195" t="s">
        <v>1090</v>
      </c>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row>
    <row r="97" spans="1:432" s="227" customFormat="1" x14ac:dyDescent="0.2">
      <c r="A97" s="227" t="s">
        <v>16</v>
      </c>
      <c r="B97" s="227" t="s">
        <v>394</v>
      </c>
      <c r="C97" s="227" t="s">
        <v>1337</v>
      </c>
      <c r="D97" s="227" t="s">
        <v>395</v>
      </c>
      <c r="E97" s="227" t="s">
        <v>396</v>
      </c>
      <c r="F97" s="227" t="s">
        <v>14</v>
      </c>
      <c r="G97" s="227">
        <v>201510</v>
      </c>
      <c r="H97" s="227" t="s">
        <v>689</v>
      </c>
      <c r="I97" s="227" t="s">
        <v>397</v>
      </c>
      <c r="K97" s="14" t="s">
        <v>1313</v>
      </c>
      <c r="L97" s="14" t="s">
        <v>817</v>
      </c>
      <c r="M97" s="14">
        <v>22338</v>
      </c>
      <c r="N97" s="14">
        <v>0</v>
      </c>
      <c r="O97" s="14">
        <v>0</v>
      </c>
      <c r="P97" s="14">
        <v>22338</v>
      </c>
      <c r="Q97" s="195"/>
      <c r="R97" s="195">
        <v>7812</v>
      </c>
      <c r="S97" s="195">
        <f t="shared" si="16"/>
        <v>0</v>
      </c>
      <c r="T97" s="195">
        <f t="shared" si="17"/>
        <v>7812</v>
      </c>
      <c r="U97" s="195"/>
      <c r="V97" s="195">
        <v>2100</v>
      </c>
      <c r="W97" s="195">
        <f t="shared" si="18"/>
        <v>5712</v>
      </c>
      <c r="X97" s="195" t="s">
        <v>689</v>
      </c>
      <c r="Y97" s="227">
        <v>10</v>
      </c>
      <c r="Z97" s="227">
        <v>18</v>
      </c>
      <c r="AA97" s="195"/>
      <c r="AB97" s="195" t="s">
        <v>689</v>
      </c>
      <c r="AC97" s="398" t="s">
        <v>965</v>
      </c>
      <c r="AD97" s="309" t="s">
        <v>692</v>
      </c>
      <c r="AE97" s="195"/>
      <c r="AF97" s="195"/>
      <c r="AG97" s="195">
        <v>1</v>
      </c>
      <c r="AH97" s="195">
        <v>1</v>
      </c>
      <c r="AI97" s="195">
        <f t="shared" si="23"/>
        <v>1</v>
      </c>
      <c r="AJ97" s="195">
        <v>1</v>
      </c>
      <c r="AK97" s="195"/>
      <c r="AL97" s="240"/>
      <c r="AM97" s="195"/>
      <c r="AN97" s="195"/>
      <c r="AO97" s="195"/>
      <c r="AP97" s="195"/>
      <c r="AQ97" s="195"/>
      <c r="AR97" s="195"/>
      <c r="AS97" s="195"/>
      <c r="AT97" s="195"/>
      <c r="AU97" s="195">
        <v>5500</v>
      </c>
      <c r="AV97" s="195"/>
      <c r="AW97" s="195"/>
      <c r="AX97" s="195"/>
      <c r="AY97" s="195"/>
      <c r="AZ97" s="195">
        <v>1545</v>
      </c>
      <c r="BA97" s="195"/>
      <c r="BB97" s="386">
        <f t="shared" si="19"/>
        <v>7045</v>
      </c>
      <c r="BC97" s="195">
        <f t="shared" si="20"/>
        <v>9145</v>
      </c>
      <c r="BD97" s="195">
        <f t="shared" si="21"/>
        <v>-1333</v>
      </c>
      <c r="BE97" s="359">
        <f t="shared" si="22"/>
        <v>-0.17063492063492064</v>
      </c>
      <c r="BF97" s="195"/>
      <c r="BG97" s="195"/>
      <c r="BH97" s="195"/>
      <c r="BI97" s="195" t="s">
        <v>91</v>
      </c>
      <c r="BJ97" s="195" t="s">
        <v>91</v>
      </c>
      <c r="BK97" s="195"/>
      <c r="BL97" s="195" t="s">
        <v>1090</v>
      </c>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row>
    <row r="98" spans="1:432" s="311" customFormat="1" x14ac:dyDescent="0.2">
      <c r="A98" s="317" t="s">
        <v>16</v>
      </c>
      <c r="B98" s="317" t="s">
        <v>461</v>
      </c>
      <c r="C98" s="317" t="s">
        <v>463</v>
      </c>
      <c r="D98" s="317" t="s">
        <v>462</v>
      </c>
      <c r="E98" s="317"/>
      <c r="F98" s="317" t="s">
        <v>14</v>
      </c>
      <c r="G98" s="317">
        <v>201510</v>
      </c>
      <c r="H98" s="317" t="s">
        <v>689</v>
      </c>
      <c r="I98" s="317" t="s">
        <v>464</v>
      </c>
      <c r="J98" s="317"/>
      <c r="K98" s="316" t="s">
        <v>1341</v>
      </c>
      <c r="L98" s="301" t="s">
        <v>1308</v>
      </c>
      <c r="M98" s="316">
        <v>22338</v>
      </c>
      <c r="N98" s="316">
        <v>0</v>
      </c>
      <c r="O98" s="316">
        <v>9331</v>
      </c>
      <c r="P98" s="316">
        <v>13007</v>
      </c>
      <c r="Q98" s="323"/>
      <c r="R98" s="195">
        <v>7812</v>
      </c>
      <c r="S98" s="195">
        <f>O98</f>
        <v>9331</v>
      </c>
      <c r="T98" s="195">
        <f>R98-S98</f>
        <v>-1519</v>
      </c>
      <c r="U98" s="317"/>
      <c r="V98" s="317"/>
      <c r="W98" s="195">
        <f>T98-U98-V98</f>
        <v>-1519</v>
      </c>
      <c r="X98" s="317" t="s">
        <v>689</v>
      </c>
      <c r="Y98" s="317">
        <v>6</v>
      </c>
      <c r="Z98" s="317">
        <v>20</v>
      </c>
      <c r="AA98" s="317"/>
      <c r="AB98" s="195" t="s">
        <v>689</v>
      </c>
      <c r="AC98" s="398" t="s">
        <v>1455</v>
      </c>
      <c r="AD98" s="318"/>
      <c r="AE98" s="317"/>
      <c r="AF98" s="317"/>
      <c r="AG98" s="317">
        <v>2</v>
      </c>
      <c r="AH98" s="317">
        <v>1.5</v>
      </c>
      <c r="AI98" s="317">
        <f>SUM(AG98+AH98)/2</f>
        <v>1.75</v>
      </c>
      <c r="AJ98" s="317"/>
      <c r="AK98" s="317"/>
      <c r="AL98" s="317"/>
      <c r="AM98" s="317"/>
      <c r="AN98" s="317"/>
      <c r="AO98" s="317"/>
      <c r="AP98" s="317"/>
      <c r="AQ98" s="317"/>
      <c r="AR98" s="317"/>
      <c r="AS98" s="317"/>
      <c r="AT98" s="317"/>
      <c r="AU98" s="317"/>
      <c r="AV98" s="317"/>
      <c r="AW98" s="317"/>
      <c r="AX98" s="317"/>
      <c r="AY98" s="317"/>
      <c r="AZ98" s="317"/>
      <c r="BA98" s="317"/>
      <c r="BB98" s="386">
        <f>SUM(AM98:BA98)</f>
        <v>0</v>
      </c>
      <c r="BC98" s="195">
        <f>U98+V98+BB98</f>
        <v>0</v>
      </c>
      <c r="BD98" s="195">
        <f>W98-BB98</f>
        <v>-1519</v>
      </c>
      <c r="BE98" s="359">
        <f>BD98/R98</f>
        <v>-0.19444444444444445</v>
      </c>
      <c r="BF98" s="317"/>
      <c r="BG98" s="317"/>
      <c r="BH98" s="317"/>
      <c r="BI98" s="317"/>
      <c r="BJ98" s="317"/>
      <c r="BK98" s="317"/>
      <c r="BL98" s="317" t="s">
        <v>1505</v>
      </c>
      <c r="BM98" s="317"/>
      <c r="BN98" s="317"/>
      <c r="BO98" s="317"/>
      <c r="BP98" s="317"/>
      <c r="BQ98" s="317"/>
      <c r="BR98" s="317"/>
      <c r="BS98" s="317"/>
      <c r="BT98" s="317"/>
      <c r="BU98" s="317"/>
      <c r="BV98" s="317"/>
      <c r="BW98" s="317"/>
      <c r="BX98" s="317"/>
      <c r="BY98" s="317"/>
      <c r="BZ98" s="317"/>
      <c r="CA98" s="317"/>
      <c r="CB98" s="317"/>
      <c r="CC98" s="317"/>
      <c r="CD98" s="317"/>
      <c r="CE98" s="317"/>
      <c r="CF98" s="317"/>
      <c r="CG98" s="317"/>
      <c r="CH98" s="317"/>
      <c r="CI98" s="317"/>
      <c r="CJ98" s="317"/>
      <c r="CK98" s="317"/>
      <c r="CL98" s="317"/>
      <c r="CM98" s="317"/>
      <c r="CN98" s="317"/>
      <c r="CO98" s="317"/>
      <c r="CP98" s="317"/>
      <c r="CQ98" s="317"/>
      <c r="CR98" s="317"/>
      <c r="CS98" s="317"/>
      <c r="CT98" s="317"/>
      <c r="CU98" s="317"/>
      <c r="CV98" s="317"/>
      <c r="CW98" s="317"/>
      <c r="CX98" s="317"/>
      <c r="CY98" s="317"/>
      <c r="CZ98" s="317"/>
      <c r="DA98" s="317"/>
      <c r="DB98" s="317"/>
      <c r="DC98" s="317"/>
      <c r="DD98" s="317"/>
      <c r="DE98" s="317"/>
      <c r="DF98" s="317"/>
      <c r="DG98" s="317"/>
      <c r="DH98" s="317"/>
      <c r="DI98" s="317"/>
      <c r="DJ98" s="317"/>
      <c r="DK98" s="317"/>
      <c r="DL98" s="317"/>
      <c r="DM98" s="317"/>
      <c r="DN98" s="317"/>
      <c r="DO98" s="317"/>
      <c r="DP98" s="317"/>
      <c r="DQ98" s="317"/>
      <c r="DR98" s="317"/>
      <c r="DS98" s="317"/>
      <c r="DT98" s="317"/>
      <c r="DU98" s="317"/>
      <c r="DV98" s="317"/>
      <c r="DW98" s="317"/>
      <c r="DX98" s="317"/>
      <c r="DY98" s="317"/>
      <c r="DZ98" s="317"/>
      <c r="EA98" s="317"/>
      <c r="EB98" s="317"/>
      <c r="EC98" s="317"/>
      <c r="ED98" s="317"/>
      <c r="EE98" s="317"/>
      <c r="EF98" s="317"/>
      <c r="EG98" s="317"/>
      <c r="EH98" s="317"/>
      <c r="EI98" s="317"/>
      <c r="EJ98" s="317"/>
      <c r="EK98" s="317"/>
      <c r="EL98" s="317"/>
      <c r="EM98" s="317"/>
      <c r="EN98" s="317"/>
      <c r="EO98" s="317"/>
      <c r="EP98" s="317"/>
      <c r="EQ98" s="317"/>
      <c r="ER98" s="317"/>
      <c r="ES98" s="317"/>
      <c r="ET98" s="317"/>
      <c r="EU98" s="317"/>
      <c r="EV98" s="317"/>
      <c r="EW98" s="317"/>
      <c r="EX98" s="317"/>
      <c r="EY98" s="317"/>
      <c r="EZ98" s="317"/>
      <c r="FA98" s="317"/>
      <c r="FB98" s="317"/>
      <c r="FC98" s="317"/>
      <c r="FD98" s="317"/>
      <c r="FE98" s="317"/>
      <c r="FF98" s="317"/>
      <c r="FG98" s="317"/>
      <c r="FH98" s="317"/>
      <c r="FI98" s="317"/>
      <c r="FJ98" s="317"/>
      <c r="FK98" s="317"/>
      <c r="FL98" s="317"/>
      <c r="FM98" s="317"/>
      <c r="FN98" s="317"/>
      <c r="FO98" s="317"/>
      <c r="FP98" s="317"/>
      <c r="FQ98" s="317"/>
      <c r="FR98" s="317"/>
      <c r="FS98" s="317"/>
      <c r="FT98" s="317"/>
      <c r="FU98" s="317"/>
      <c r="FV98" s="317"/>
      <c r="FW98" s="317"/>
      <c r="FX98" s="317"/>
      <c r="FY98" s="317"/>
      <c r="FZ98" s="317"/>
      <c r="GA98" s="317"/>
      <c r="GB98" s="317"/>
      <c r="GC98" s="317"/>
      <c r="GD98" s="317"/>
      <c r="GE98" s="317"/>
      <c r="GF98" s="317"/>
      <c r="GG98" s="317"/>
      <c r="GH98" s="317"/>
      <c r="GI98" s="317"/>
      <c r="GJ98" s="317"/>
      <c r="GK98" s="317"/>
      <c r="GL98" s="317"/>
      <c r="GM98" s="317"/>
      <c r="GN98" s="317"/>
      <c r="GO98" s="317"/>
      <c r="GP98" s="317"/>
      <c r="GQ98" s="317"/>
      <c r="GR98" s="317"/>
      <c r="GS98" s="317"/>
      <c r="GT98" s="317"/>
      <c r="GU98" s="317"/>
      <c r="GV98" s="317"/>
      <c r="GW98" s="317"/>
      <c r="GX98" s="317"/>
      <c r="GY98" s="317"/>
      <c r="GZ98" s="317"/>
      <c r="HA98" s="317"/>
      <c r="HB98" s="317"/>
      <c r="HC98" s="317"/>
      <c r="HD98" s="317"/>
      <c r="HE98" s="317"/>
      <c r="HF98" s="317"/>
      <c r="HG98" s="317"/>
      <c r="HH98" s="317"/>
      <c r="HI98" s="317"/>
      <c r="HJ98" s="317"/>
      <c r="HK98" s="317"/>
      <c r="HL98" s="317"/>
      <c r="HM98" s="317"/>
      <c r="HN98" s="317"/>
      <c r="HO98" s="317"/>
      <c r="HP98" s="317"/>
      <c r="HQ98" s="317"/>
      <c r="HR98" s="317"/>
      <c r="HS98" s="317"/>
      <c r="HT98" s="317"/>
      <c r="HU98" s="317"/>
      <c r="HV98" s="317"/>
      <c r="HW98" s="317"/>
      <c r="HX98" s="317"/>
      <c r="HY98" s="317"/>
      <c r="HZ98" s="317"/>
      <c r="IA98" s="317"/>
      <c r="IB98" s="317"/>
      <c r="IC98" s="317"/>
      <c r="ID98" s="317"/>
      <c r="IE98" s="317"/>
      <c r="IF98" s="317"/>
      <c r="IG98" s="317"/>
      <c r="IH98" s="317"/>
      <c r="II98" s="317"/>
      <c r="IJ98" s="317"/>
      <c r="IK98" s="317"/>
      <c r="IL98" s="317"/>
      <c r="IM98" s="317"/>
      <c r="IN98" s="317"/>
      <c r="IO98" s="317"/>
      <c r="IP98" s="317"/>
      <c r="IQ98" s="317"/>
      <c r="IR98" s="317"/>
      <c r="IS98" s="317"/>
      <c r="IT98" s="317"/>
      <c r="IU98" s="317"/>
      <c r="IV98" s="317"/>
      <c r="IW98" s="317"/>
      <c r="IX98" s="317"/>
      <c r="IY98" s="317"/>
      <c r="IZ98" s="317"/>
      <c r="JA98" s="317"/>
      <c r="JB98" s="317"/>
      <c r="JC98" s="317"/>
      <c r="JD98" s="317"/>
      <c r="JE98" s="317"/>
      <c r="JF98" s="317"/>
      <c r="JG98" s="317"/>
      <c r="JH98" s="317"/>
      <c r="JI98" s="317"/>
      <c r="JJ98" s="317"/>
      <c r="JK98" s="317"/>
      <c r="JL98" s="317"/>
      <c r="JM98" s="317"/>
      <c r="JN98" s="317"/>
      <c r="JO98" s="317"/>
      <c r="JP98" s="317"/>
      <c r="JQ98" s="317"/>
      <c r="JR98" s="317"/>
      <c r="JS98" s="317"/>
      <c r="JT98" s="317"/>
      <c r="JU98" s="317"/>
      <c r="JV98" s="317"/>
      <c r="JW98" s="317"/>
      <c r="JX98" s="317"/>
      <c r="JY98" s="317"/>
      <c r="JZ98" s="317"/>
      <c r="KA98" s="317"/>
      <c r="KB98" s="317"/>
      <c r="KC98" s="317"/>
      <c r="KD98" s="317"/>
      <c r="KE98" s="317"/>
      <c r="KF98" s="317"/>
      <c r="KG98" s="317"/>
      <c r="KH98" s="317"/>
      <c r="KI98" s="317"/>
      <c r="KJ98" s="317"/>
      <c r="KK98" s="317"/>
      <c r="KL98" s="317"/>
      <c r="KM98" s="317"/>
      <c r="KN98" s="317"/>
      <c r="KO98" s="317"/>
      <c r="KP98" s="317"/>
      <c r="KQ98" s="317"/>
      <c r="KR98" s="317"/>
      <c r="KS98" s="317"/>
      <c r="KT98" s="317"/>
      <c r="KU98" s="317"/>
      <c r="KV98" s="317"/>
      <c r="KW98" s="317"/>
      <c r="KX98" s="317"/>
      <c r="KY98" s="317"/>
      <c r="KZ98" s="317"/>
      <c r="LA98" s="317"/>
      <c r="LB98" s="317"/>
      <c r="LC98" s="317"/>
      <c r="LD98" s="317"/>
      <c r="LE98" s="317"/>
      <c r="LF98" s="317"/>
      <c r="LG98" s="317"/>
      <c r="LH98" s="317"/>
      <c r="LI98" s="317"/>
      <c r="LJ98" s="317"/>
      <c r="LK98" s="317"/>
      <c r="LL98" s="317"/>
      <c r="LM98" s="317"/>
      <c r="LN98" s="317"/>
      <c r="LO98" s="317"/>
      <c r="LP98" s="317"/>
      <c r="LQ98" s="317"/>
      <c r="LR98" s="317"/>
      <c r="LS98" s="317"/>
      <c r="LT98" s="317"/>
      <c r="LU98" s="317"/>
      <c r="LV98" s="317"/>
      <c r="LW98" s="317"/>
      <c r="LX98" s="317"/>
      <c r="LY98" s="317"/>
      <c r="LZ98" s="317"/>
      <c r="MA98" s="317"/>
      <c r="MB98" s="317"/>
      <c r="MC98" s="317"/>
      <c r="MD98" s="317"/>
      <c r="ME98" s="317"/>
      <c r="MF98" s="317"/>
      <c r="MG98" s="317"/>
      <c r="MH98" s="317"/>
      <c r="MI98" s="317"/>
      <c r="MJ98" s="317"/>
      <c r="MK98" s="317"/>
      <c r="ML98" s="317"/>
      <c r="MM98" s="317"/>
      <c r="MN98" s="317"/>
      <c r="MO98" s="317"/>
      <c r="MP98" s="317"/>
      <c r="MQ98" s="317"/>
      <c r="MR98" s="317"/>
      <c r="MS98" s="317"/>
      <c r="MT98" s="317"/>
      <c r="MU98" s="317"/>
      <c r="MV98" s="317"/>
      <c r="MW98" s="317"/>
      <c r="MX98" s="317"/>
      <c r="MY98" s="317"/>
      <c r="MZ98" s="317"/>
      <c r="NA98" s="317"/>
      <c r="NB98" s="317"/>
      <c r="NC98" s="317"/>
      <c r="ND98" s="317"/>
      <c r="NE98" s="317"/>
      <c r="NF98" s="317"/>
      <c r="NG98" s="317"/>
      <c r="NH98" s="317"/>
      <c r="NI98" s="317"/>
      <c r="NJ98" s="317"/>
      <c r="NK98" s="317"/>
      <c r="NL98" s="317"/>
      <c r="NM98" s="317"/>
      <c r="NN98" s="317"/>
      <c r="NO98" s="317"/>
      <c r="NP98" s="317"/>
      <c r="NQ98" s="317"/>
      <c r="NR98" s="317"/>
      <c r="NS98" s="317"/>
      <c r="NT98" s="317"/>
      <c r="NU98" s="317"/>
      <c r="NV98" s="317"/>
      <c r="NW98" s="317"/>
      <c r="NX98" s="317"/>
      <c r="NY98" s="317"/>
      <c r="NZ98" s="317"/>
      <c r="OA98" s="317"/>
      <c r="OB98" s="317"/>
      <c r="OC98" s="317"/>
      <c r="OD98" s="317"/>
      <c r="OE98" s="317"/>
      <c r="OF98" s="317"/>
      <c r="OG98" s="317"/>
      <c r="OH98" s="317"/>
      <c r="OI98" s="317"/>
      <c r="OJ98" s="317"/>
      <c r="OK98" s="317"/>
      <c r="OL98" s="317"/>
      <c r="OM98" s="317"/>
      <c r="ON98" s="317"/>
      <c r="OO98" s="317"/>
      <c r="OP98" s="317"/>
      <c r="OQ98" s="317"/>
      <c r="OR98" s="317"/>
      <c r="OS98" s="317"/>
      <c r="OT98" s="317"/>
      <c r="OU98" s="317"/>
      <c r="OV98" s="317"/>
      <c r="OW98" s="317"/>
      <c r="OX98" s="317"/>
      <c r="OY98" s="317"/>
      <c r="OZ98" s="317"/>
      <c r="PA98" s="317"/>
      <c r="PB98" s="317"/>
      <c r="PC98" s="317"/>
      <c r="PD98" s="317"/>
      <c r="PE98" s="317"/>
      <c r="PF98" s="317"/>
      <c r="PG98" s="317"/>
      <c r="PH98" s="317"/>
      <c r="PI98" s="317"/>
      <c r="PJ98" s="317"/>
      <c r="PK98" s="317"/>
      <c r="PL98" s="317"/>
      <c r="PM98" s="317"/>
      <c r="PN98" s="317"/>
      <c r="PO98" s="317"/>
      <c r="PP98" s="317"/>
    </row>
    <row r="99" spans="1:432" s="227" customFormat="1" x14ac:dyDescent="0.2">
      <c r="A99" s="317" t="s">
        <v>16</v>
      </c>
      <c r="B99" s="317" t="s">
        <v>469</v>
      </c>
      <c r="C99" s="317" t="s">
        <v>471</v>
      </c>
      <c r="D99" s="317" t="s">
        <v>470</v>
      </c>
      <c r="E99" s="317"/>
      <c r="F99" s="317" t="s">
        <v>14</v>
      </c>
      <c r="G99" s="317">
        <v>201510</v>
      </c>
      <c r="H99" s="317" t="s">
        <v>689</v>
      </c>
      <c r="I99" s="317" t="s">
        <v>472</v>
      </c>
      <c r="J99" s="317"/>
      <c r="K99" s="316" t="s">
        <v>1340</v>
      </c>
      <c r="L99" s="301" t="s">
        <v>1308</v>
      </c>
      <c r="M99" s="316">
        <v>22338</v>
      </c>
      <c r="N99" s="316">
        <v>0</v>
      </c>
      <c r="O99" s="316">
        <v>17342</v>
      </c>
      <c r="P99" s="316">
        <v>4996</v>
      </c>
      <c r="Q99" s="323"/>
      <c r="R99" s="195">
        <v>7812</v>
      </c>
      <c r="S99" s="195">
        <f>O99</f>
        <v>17342</v>
      </c>
      <c r="T99" s="195">
        <f>R99-S99</f>
        <v>-9530</v>
      </c>
      <c r="U99" s="317"/>
      <c r="V99" s="317"/>
      <c r="W99" s="195">
        <f>T99-U99-V99</f>
        <v>-9530</v>
      </c>
      <c r="X99" s="317" t="s">
        <v>689</v>
      </c>
      <c r="Y99" s="317">
        <v>10</v>
      </c>
      <c r="Z99" s="317">
        <v>30</v>
      </c>
      <c r="AA99" s="317"/>
      <c r="AB99" s="195" t="s">
        <v>689</v>
      </c>
      <c r="AC99" s="398" t="s">
        <v>1455</v>
      </c>
      <c r="AD99" s="318"/>
      <c r="AE99" s="317"/>
      <c r="AF99" s="317"/>
      <c r="AG99" s="317">
        <v>1</v>
      </c>
      <c r="AH99" s="317">
        <v>1</v>
      </c>
      <c r="AI99" s="317">
        <f>SUM(AG99+AH99)/2</f>
        <v>1</v>
      </c>
      <c r="AJ99" s="317">
        <v>1</v>
      </c>
      <c r="AK99" s="317"/>
      <c r="AL99" s="317"/>
      <c r="AM99" s="317"/>
      <c r="AN99" s="317"/>
      <c r="AO99" s="317"/>
      <c r="AP99" s="317"/>
      <c r="AQ99" s="317"/>
      <c r="AR99" s="317"/>
      <c r="AS99" s="317"/>
      <c r="AT99" s="317"/>
      <c r="AU99" s="317"/>
      <c r="AV99" s="317"/>
      <c r="AW99" s="317"/>
      <c r="AX99" s="317"/>
      <c r="AY99" s="317"/>
      <c r="AZ99" s="317">
        <v>1545</v>
      </c>
      <c r="BA99" s="317"/>
      <c r="BB99" s="386">
        <f>SUM(AM99:BA99)</f>
        <v>1545</v>
      </c>
      <c r="BC99" s="195">
        <f>U99+V99+BB99</f>
        <v>1545</v>
      </c>
      <c r="BD99" s="195">
        <f>W99-BB99</f>
        <v>-11075</v>
      </c>
      <c r="BE99" s="359">
        <f>BD99/R99</f>
        <v>-1.4176907322068613</v>
      </c>
      <c r="BF99" s="317"/>
      <c r="BG99" s="317"/>
      <c r="BH99" s="317"/>
      <c r="BI99" s="317"/>
      <c r="BJ99" s="317"/>
      <c r="BK99" s="317"/>
      <c r="BL99" s="317" t="s">
        <v>1090</v>
      </c>
      <c r="BM99" s="317"/>
      <c r="BN99" s="317"/>
      <c r="BO99" s="317"/>
      <c r="BP99" s="317"/>
      <c r="BQ99" s="317"/>
      <c r="BR99" s="317"/>
      <c r="BS99" s="317"/>
      <c r="BT99" s="317"/>
      <c r="BU99" s="317"/>
      <c r="BV99" s="317"/>
      <c r="BW99" s="317"/>
      <c r="BX99" s="317"/>
      <c r="BY99" s="317"/>
      <c r="BZ99" s="317"/>
      <c r="CA99" s="317"/>
      <c r="CB99" s="317"/>
      <c r="CC99" s="317"/>
      <c r="CD99" s="317"/>
      <c r="CE99" s="317"/>
      <c r="CF99" s="317"/>
      <c r="CG99" s="317"/>
      <c r="CH99" s="317"/>
      <c r="CI99" s="317"/>
      <c r="CJ99" s="317"/>
      <c r="CK99" s="317"/>
      <c r="CL99" s="317"/>
      <c r="CM99" s="317"/>
      <c r="CN99" s="317"/>
      <c r="CO99" s="317"/>
      <c r="CP99" s="317"/>
      <c r="CQ99" s="317"/>
      <c r="CR99" s="317"/>
      <c r="CS99" s="317"/>
      <c r="CT99" s="317"/>
      <c r="CU99" s="317"/>
      <c r="CV99" s="317"/>
      <c r="CW99" s="317"/>
      <c r="CX99" s="317"/>
      <c r="CY99" s="317"/>
      <c r="CZ99" s="317"/>
      <c r="DA99" s="317"/>
      <c r="DB99" s="317"/>
      <c r="DC99" s="317"/>
      <c r="DD99" s="317"/>
      <c r="DE99" s="317"/>
      <c r="DF99" s="317"/>
      <c r="DG99" s="317"/>
      <c r="DH99" s="317"/>
      <c r="DI99" s="317"/>
      <c r="DJ99" s="317"/>
      <c r="DK99" s="317"/>
      <c r="DL99" s="317"/>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c r="EM99" s="317"/>
      <c r="EN99" s="317"/>
      <c r="EO99" s="317"/>
      <c r="EP99" s="317"/>
      <c r="EQ99" s="317"/>
      <c r="ER99" s="317"/>
      <c r="ES99" s="317"/>
      <c r="ET99" s="317"/>
      <c r="EU99" s="317"/>
      <c r="EV99" s="317"/>
      <c r="EW99" s="317"/>
      <c r="EX99" s="317"/>
      <c r="EY99" s="317"/>
      <c r="EZ99" s="317"/>
      <c r="FA99" s="317"/>
      <c r="FB99" s="317"/>
      <c r="FC99" s="317"/>
      <c r="FD99" s="317"/>
      <c r="FE99" s="317"/>
      <c r="FF99" s="317"/>
      <c r="FG99" s="317"/>
      <c r="FH99" s="317"/>
      <c r="FI99" s="317"/>
      <c r="FJ99" s="317"/>
      <c r="FK99" s="317"/>
      <c r="FL99" s="317"/>
      <c r="FM99" s="317"/>
      <c r="FN99" s="317"/>
      <c r="FO99" s="317"/>
      <c r="FP99" s="317"/>
      <c r="FQ99" s="317"/>
      <c r="FR99" s="317"/>
      <c r="FS99" s="317"/>
      <c r="FT99" s="317"/>
      <c r="FU99" s="317"/>
      <c r="FV99" s="317"/>
      <c r="FW99" s="317"/>
      <c r="FX99" s="317"/>
      <c r="FY99" s="317"/>
      <c r="FZ99" s="317"/>
      <c r="GA99" s="317"/>
      <c r="GB99" s="317"/>
      <c r="GC99" s="317"/>
      <c r="GD99" s="317"/>
      <c r="GE99" s="317"/>
      <c r="GF99" s="317"/>
      <c r="GG99" s="317"/>
      <c r="GH99" s="317"/>
      <c r="GI99" s="317"/>
      <c r="GJ99" s="317"/>
      <c r="GK99" s="317"/>
      <c r="GL99" s="317"/>
      <c r="GM99" s="317"/>
      <c r="GN99" s="317"/>
      <c r="GO99" s="317"/>
      <c r="GP99" s="317"/>
      <c r="GQ99" s="317"/>
      <c r="GR99" s="317"/>
      <c r="GS99" s="317"/>
      <c r="GT99" s="317"/>
      <c r="GU99" s="317"/>
      <c r="GV99" s="317"/>
      <c r="GW99" s="317"/>
      <c r="GX99" s="317"/>
      <c r="GY99" s="317"/>
      <c r="GZ99" s="317"/>
      <c r="HA99" s="317"/>
      <c r="HB99" s="317"/>
      <c r="HC99" s="317"/>
      <c r="HD99" s="317"/>
      <c r="HE99" s="317"/>
      <c r="HF99" s="317"/>
      <c r="HG99" s="317"/>
      <c r="HH99" s="317"/>
      <c r="HI99" s="317"/>
      <c r="HJ99" s="317"/>
      <c r="HK99" s="317"/>
      <c r="HL99" s="317"/>
      <c r="HM99" s="317"/>
      <c r="HN99" s="317"/>
      <c r="HO99" s="317"/>
      <c r="HP99" s="317"/>
      <c r="HQ99" s="317"/>
      <c r="HR99" s="317"/>
      <c r="HS99" s="317"/>
      <c r="HT99" s="317"/>
      <c r="HU99" s="317"/>
      <c r="HV99" s="317"/>
      <c r="HW99" s="317"/>
      <c r="HX99" s="317"/>
      <c r="HY99" s="317"/>
      <c r="HZ99" s="317"/>
      <c r="IA99" s="317"/>
      <c r="IB99" s="317"/>
      <c r="IC99" s="317"/>
      <c r="ID99" s="317"/>
      <c r="IE99" s="317"/>
      <c r="IF99" s="317"/>
      <c r="IG99" s="317"/>
      <c r="IH99" s="317"/>
      <c r="II99" s="317"/>
      <c r="IJ99" s="317"/>
      <c r="IK99" s="317"/>
      <c r="IL99" s="317"/>
      <c r="IM99" s="317"/>
      <c r="IN99" s="317"/>
      <c r="IO99" s="317"/>
      <c r="IP99" s="317"/>
      <c r="IQ99" s="317"/>
      <c r="IR99" s="317"/>
      <c r="IS99" s="317"/>
      <c r="IT99" s="317"/>
      <c r="IU99" s="317"/>
      <c r="IV99" s="317"/>
      <c r="IW99" s="317"/>
      <c r="IX99" s="317"/>
      <c r="IY99" s="317"/>
      <c r="IZ99" s="317"/>
      <c r="JA99" s="317"/>
      <c r="JB99" s="317"/>
      <c r="JC99" s="317"/>
      <c r="JD99" s="317"/>
      <c r="JE99" s="317"/>
      <c r="JF99" s="317"/>
      <c r="JG99" s="317"/>
      <c r="JH99" s="317"/>
      <c r="JI99" s="317"/>
      <c r="JJ99" s="317"/>
      <c r="JK99" s="317"/>
      <c r="JL99" s="317"/>
      <c r="JM99" s="317"/>
      <c r="JN99" s="317"/>
      <c r="JO99" s="317"/>
      <c r="JP99" s="317"/>
      <c r="JQ99" s="317"/>
      <c r="JR99" s="317"/>
      <c r="JS99" s="317"/>
      <c r="JT99" s="317"/>
      <c r="JU99" s="317"/>
      <c r="JV99" s="317"/>
      <c r="JW99" s="317"/>
      <c r="JX99" s="317"/>
      <c r="JY99" s="317"/>
      <c r="JZ99" s="317"/>
      <c r="KA99" s="317"/>
      <c r="KB99" s="317"/>
      <c r="KC99" s="317"/>
      <c r="KD99" s="317"/>
      <c r="KE99" s="317"/>
      <c r="KF99" s="317"/>
      <c r="KG99" s="317"/>
      <c r="KH99" s="317"/>
      <c r="KI99" s="317"/>
      <c r="KJ99" s="317"/>
      <c r="KK99" s="317"/>
      <c r="KL99" s="317"/>
      <c r="KM99" s="317"/>
      <c r="KN99" s="317"/>
      <c r="KO99" s="317"/>
      <c r="KP99" s="317"/>
      <c r="KQ99" s="317"/>
      <c r="KR99" s="317"/>
      <c r="KS99" s="317"/>
      <c r="KT99" s="317"/>
      <c r="KU99" s="317"/>
      <c r="KV99" s="317"/>
      <c r="KW99" s="317"/>
      <c r="KX99" s="317"/>
      <c r="KY99" s="317"/>
      <c r="KZ99" s="317"/>
      <c r="LA99" s="317"/>
      <c r="LB99" s="317"/>
      <c r="LC99" s="317"/>
      <c r="LD99" s="317"/>
      <c r="LE99" s="317"/>
      <c r="LF99" s="317"/>
      <c r="LG99" s="317"/>
      <c r="LH99" s="317"/>
      <c r="LI99" s="317"/>
      <c r="LJ99" s="317"/>
      <c r="LK99" s="317"/>
      <c r="LL99" s="317"/>
      <c r="LM99" s="317"/>
      <c r="LN99" s="317"/>
      <c r="LO99" s="317"/>
      <c r="LP99" s="317"/>
      <c r="LQ99" s="317"/>
      <c r="LR99" s="317"/>
      <c r="LS99" s="317"/>
      <c r="LT99" s="317"/>
      <c r="LU99" s="317"/>
      <c r="LV99" s="317"/>
      <c r="LW99" s="317"/>
      <c r="LX99" s="317"/>
      <c r="LY99" s="317"/>
      <c r="LZ99" s="317"/>
      <c r="MA99" s="317"/>
      <c r="MB99" s="317"/>
      <c r="MC99" s="317"/>
      <c r="MD99" s="317"/>
      <c r="ME99" s="317"/>
      <c r="MF99" s="317"/>
      <c r="MG99" s="317"/>
      <c r="MH99" s="317"/>
      <c r="MI99" s="317"/>
      <c r="MJ99" s="317"/>
      <c r="MK99" s="317"/>
      <c r="ML99" s="317"/>
      <c r="MM99" s="317"/>
      <c r="MN99" s="317"/>
      <c r="MO99" s="317"/>
      <c r="MP99" s="317"/>
      <c r="MQ99" s="317"/>
      <c r="MR99" s="317"/>
      <c r="MS99" s="317"/>
      <c r="MT99" s="317"/>
      <c r="MU99" s="317"/>
      <c r="MV99" s="317"/>
      <c r="MW99" s="317"/>
      <c r="MX99" s="317"/>
      <c r="MY99" s="317"/>
      <c r="MZ99" s="317"/>
      <c r="NA99" s="317"/>
      <c r="NB99" s="317"/>
      <c r="NC99" s="317"/>
      <c r="ND99" s="317"/>
      <c r="NE99" s="317"/>
      <c r="NF99" s="317"/>
      <c r="NG99" s="317"/>
      <c r="NH99" s="317"/>
      <c r="NI99" s="317"/>
      <c r="NJ99" s="317"/>
      <c r="NK99" s="317"/>
      <c r="NL99" s="317"/>
      <c r="NM99" s="317"/>
      <c r="NN99" s="317"/>
      <c r="NO99" s="317"/>
      <c r="NP99" s="317"/>
      <c r="NQ99" s="317"/>
      <c r="NR99" s="317"/>
      <c r="NS99" s="317"/>
      <c r="NT99" s="317"/>
      <c r="NU99" s="317"/>
      <c r="NV99" s="317"/>
      <c r="NW99" s="317"/>
      <c r="NX99" s="317"/>
      <c r="NY99" s="317"/>
      <c r="NZ99" s="317"/>
      <c r="OA99" s="317"/>
      <c r="OB99" s="317"/>
      <c r="OC99" s="317"/>
      <c r="OD99" s="317"/>
      <c r="OE99" s="317"/>
      <c r="OF99" s="317"/>
      <c r="OG99" s="317"/>
      <c r="OH99" s="317"/>
      <c r="OI99" s="317"/>
      <c r="OJ99" s="317"/>
      <c r="OK99" s="317"/>
      <c r="OL99" s="317"/>
      <c r="OM99" s="317"/>
      <c r="ON99" s="317"/>
      <c r="OO99" s="317"/>
      <c r="OP99" s="317"/>
      <c r="OQ99" s="317"/>
      <c r="OR99" s="317"/>
      <c r="OS99" s="317"/>
      <c r="OT99" s="317"/>
      <c r="OU99" s="317"/>
      <c r="OV99" s="317"/>
      <c r="OW99" s="317"/>
      <c r="OX99" s="317"/>
      <c r="OY99" s="317"/>
      <c r="OZ99" s="317"/>
      <c r="PA99" s="317"/>
      <c r="PB99" s="317"/>
      <c r="PC99" s="317"/>
      <c r="PD99" s="317"/>
      <c r="PE99" s="317"/>
      <c r="PF99" s="317"/>
      <c r="PG99" s="317"/>
      <c r="PH99" s="317"/>
      <c r="PI99" s="317"/>
      <c r="PJ99" s="317"/>
      <c r="PK99" s="317"/>
      <c r="PL99" s="317"/>
      <c r="PM99" s="317"/>
      <c r="PN99" s="317"/>
      <c r="PO99" s="317"/>
      <c r="PP99" s="317"/>
    </row>
    <row r="100" spans="1:432" s="227" customFormat="1" x14ac:dyDescent="0.2">
      <c r="A100" s="317" t="s">
        <v>16</v>
      </c>
      <c r="B100" s="317" t="s">
        <v>664</v>
      </c>
      <c r="C100" s="317" t="s">
        <v>666</v>
      </c>
      <c r="D100" s="317" t="s">
        <v>665</v>
      </c>
      <c r="E100" s="317"/>
      <c r="F100" s="317" t="s">
        <v>14</v>
      </c>
      <c r="G100" s="317">
        <v>201510</v>
      </c>
      <c r="H100" s="317" t="s">
        <v>689</v>
      </c>
      <c r="I100" s="317" t="s">
        <v>667</v>
      </c>
      <c r="J100" s="317"/>
      <c r="K100" s="316" t="s">
        <v>1346</v>
      </c>
      <c r="L100" s="301" t="s">
        <v>1308</v>
      </c>
      <c r="M100" s="316">
        <v>22338</v>
      </c>
      <c r="N100" s="316">
        <v>0</v>
      </c>
      <c r="O100" s="316">
        <v>0</v>
      </c>
      <c r="P100" s="316">
        <v>22338</v>
      </c>
      <c r="Q100" s="316" t="s">
        <v>13</v>
      </c>
      <c r="R100" s="195">
        <v>7812</v>
      </c>
      <c r="S100" s="195">
        <f>O100</f>
        <v>0</v>
      </c>
      <c r="T100" s="195">
        <f>R100-S100</f>
        <v>7812</v>
      </c>
      <c r="U100" s="317"/>
      <c r="V100" s="317"/>
      <c r="W100" s="195">
        <f>T100-U100-V100</f>
        <v>7812</v>
      </c>
      <c r="X100" s="317" t="s">
        <v>689</v>
      </c>
      <c r="Y100" s="317">
        <v>8</v>
      </c>
      <c r="Z100" s="317">
        <v>18</v>
      </c>
      <c r="AA100" s="317"/>
      <c r="AB100" s="195" t="s">
        <v>689</v>
      </c>
      <c r="AC100" s="398" t="s">
        <v>1455</v>
      </c>
      <c r="AD100" s="318"/>
      <c r="AE100" s="317"/>
      <c r="AF100" s="317"/>
      <c r="AG100" s="317">
        <v>1</v>
      </c>
      <c r="AH100" s="317">
        <v>1</v>
      </c>
      <c r="AI100" s="317">
        <f>SUM(AG100+AH100)/2</f>
        <v>1</v>
      </c>
      <c r="AJ100" s="317"/>
      <c r="AK100" s="317"/>
      <c r="AL100" s="317"/>
      <c r="AM100" s="317"/>
      <c r="AN100" s="317"/>
      <c r="AO100" s="317"/>
      <c r="AP100" s="317"/>
      <c r="AQ100" s="317"/>
      <c r="AR100" s="317"/>
      <c r="AS100" s="317"/>
      <c r="AT100" s="317"/>
      <c r="AU100" s="317"/>
      <c r="AV100" s="317"/>
      <c r="AW100" s="317"/>
      <c r="AX100" s="317"/>
      <c r="AY100" s="317"/>
      <c r="AZ100" s="317"/>
      <c r="BA100" s="317"/>
      <c r="BB100" s="386">
        <f>SUM(AM100:BA100)</f>
        <v>0</v>
      </c>
      <c r="BC100" s="195">
        <f>U100+V100+BB100</f>
        <v>0</v>
      </c>
      <c r="BD100" s="195">
        <f>W100-BB100</f>
        <v>7812</v>
      </c>
      <c r="BE100" s="359">
        <f>BD100/R100</f>
        <v>1</v>
      </c>
      <c r="BF100" s="317"/>
      <c r="BG100" s="317"/>
      <c r="BH100" s="317"/>
      <c r="BI100" s="317"/>
      <c r="BJ100" s="317"/>
      <c r="BK100" s="317"/>
      <c r="BL100" s="317" t="s">
        <v>1505</v>
      </c>
      <c r="BM100" s="317"/>
      <c r="BN100" s="317"/>
      <c r="BO100" s="317"/>
      <c r="BP100" s="317"/>
      <c r="BQ100" s="317"/>
      <c r="BR100" s="317"/>
      <c r="BS100" s="317"/>
      <c r="BT100" s="317"/>
      <c r="BU100" s="317"/>
      <c r="BV100" s="317"/>
      <c r="BW100" s="317"/>
      <c r="BX100" s="317"/>
      <c r="BY100" s="317"/>
      <c r="BZ100" s="317"/>
      <c r="CA100" s="317"/>
      <c r="CB100" s="317"/>
      <c r="CC100" s="317"/>
      <c r="CD100" s="317"/>
      <c r="CE100" s="317"/>
      <c r="CF100" s="317"/>
      <c r="CG100" s="317"/>
      <c r="CH100" s="317"/>
      <c r="CI100" s="317"/>
      <c r="CJ100" s="317"/>
      <c r="CK100" s="317"/>
      <c r="CL100" s="317"/>
      <c r="CM100" s="317"/>
      <c r="CN100" s="317"/>
      <c r="CO100" s="317"/>
      <c r="CP100" s="317"/>
      <c r="CQ100" s="317"/>
      <c r="CR100" s="317"/>
      <c r="CS100" s="317"/>
      <c r="CT100" s="317"/>
      <c r="CU100" s="317"/>
      <c r="CV100" s="317"/>
      <c r="CW100" s="317"/>
      <c r="CX100" s="317"/>
      <c r="CY100" s="317"/>
      <c r="CZ100" s="317"/>
      <c r="DA100" s="317"/>
      <c r="DB100" s="317"/>
      <c r="DC100" s="317"/>
      <c r="DD100" s="317"/>
      <c r="DE100" s="317"/>
      <c r="DF100" s="317"/>
      <c r="DG100" s="317"/>
      <c r="DH100" s="317"/>
      <c r="DI100" s="317"/>
      <c r="DJ100" s="317"/>
      <c r="DK100" s="317"/>
      <c r="DL100" s="317"/>
      <c r="DM100" s="317"/>
      <c r="DN100" s="317"/>
      <c r="DO100" s="317"/>
      <c r="DP100" s="317"/>
      <c r="DQ100" s="317"/>
      <c r="DR100" s="317"/>
      <c r="DS100" s="317"/>
      <c r="DT100" s="317"/>
      <c r="DU100" s="317"/>
      <c r="DV100" s="317"/>
      <c r="DW100" s="317"/>
      <c r="DX100" s="317"/>
      <c r="DY100" s="317"/>
      <c r="DZ100" s="317"/>
      <c r="EA100" s="317"/>
      <c r="EB100" s="317"/>
      <c r="EC100" s="317"/>
      <c r="ED100" s="317"/>
      <c r="EE100" s="317"/>
      <c r="EF100" s="317"/>
      <c r="EG100" s="317"/>
      <c r="EH100" s="317"/>
      <c r="EI100" s="317"/>
      <c r="EJ100" s="317"/>
      <c r="EK100" s="317"/>
      <c r="EL100" s="317"/>
      <c r="EM100" s="317"/>
      <c r="EN100" s="317"/>
      <c r="EO100" s="317"/>
      <c r="EP100" s="317"/>
      <c r="EQ100" s="317"/>
      <c r="ER100" s="317"/>
      <c r="ES100" s="317"/>
      <c r="ET100" s="317"/>
      <c r="EU100" s="317"/>
      <c r="EV100" s="317"/>
      <c r="EW100" s="317"/>
      <c r="EX100" s="317"/>
      <c r="EY100" s="317"/>
      <c r="EZ100" s="317"/>
      <c r="FA100" s="317"/>
      <c r="FB100" s="317"/>
      <c r="FC100" s="317"/>
      <c r="FD100" s="317"/>
      <c r="FE100" s="317"/>
      <c r="FF100" s="317"/>
      <c r="FG100" s="317"/>
      <c r="FH100" s="317"/>
      <c r="FI100" s="317"/>
      <c r="FJ100" s="317"/>
      <c r="FK100" s="317"/>
      <c r="FL100" s="317"/>
      <c r="FM100" s="317"/>
      <c r="FN100" s="317"/>
      <c r="FO100" s="317"/>
      <c r="FP100" s="317"/>
      <c r="FQ100" s="317"/>
      <c r="FR100" s="317"/>
      <c r="FS100" s="317"/>
      <c r="FT100" s="317"/>
      <c r="FU100" s="317"/>
      <c r="FV100" s="317"/>
      <c r="FW100" s="317"/>
      <c r="FX100" s="317"/>
      <c r="FY100" s="317"/>
      <c r="FZ100" s="317"/>
      <c r="GA100" s="317"/>
      <c r="GB100" s="317"/>
      <c r="GC100" s="317"/>
      <c r="GD100" s="317"/>
      <c r="GE100" s="317"/>
      <c r="GF100" s="317"/>
      <c r="GG100" s="317"/>
      <c r="GH100" s="317"/>
      <c r="GI100" s="317"/>
      <c r="GJ100" s="317"/>
      <c r="GK100" s="317"/>
      <c r="GL100" s="317"/>
      <c r="GM100" s="317"/>
      <c r="GN100" s="317"/>
      <c r="GO100" s="317"/>
      <c r="GP100" s="317"/>
      <c r="GQ100" s="317"/>
      <c r="GR100" s="317"/>
      <c r="GS100" s="317"/>
      <c r="GT100" s="317"/>
      <c r="GU100" s="317"/>
      <c r="GV100" s="317"/>
      <c r="GW100" s="317"/>
      <c r="GX100" s="317"/>
      <c r="GY100" s="317"/>
      <c r="GZ100" s="317"/>
      <c r="HA100" s="317"/>
      <c r="HB100" s="317"/>
      <c r="HC100" s="317"/>
      <c r="HD100" s="317"/>
      <c r="HE100" s="317"/>
      <c r="HF100" s="317"/>
      <c r="HG100" s="317"/>
      <c r="HH100" s="317"/>
      <c r="HI100" s="317"/>
      <c r="HJ100" s="317"/>
      <c r="HK100" s="317"/>
      <c r="HL100" s="317"/>
      <c r="HM100" s="317"/>
      <c r="HN100" s="317"/>
      <c r="HO100" s="317"/>
      <c r="HP100" s="317"/>
      <c r="HQ100" s="317"/>
      <c r="HR100" s="317"/>
      <c r="HS100" s="317"/>
      <c r="HT100" s="317"/>
      <c r="HU100" s="317"/>
      <c r="HV100" s="317"/>
      <c r="HW100" s="317"/>
      <c r="HX100" s="317"/>
      <c r="HY100" s="317"/>
      <c r="HZ100" s="317"/>
      <c r="IA100" s="317"/>
      <c r="IB100" s="317"/>
      <c r="IC100" s="317"/>
      <c r="ID100" s="317"/>
      <c r="IE100" s="317"/>
      <c r="IF100" s="317"/>
      <c r="IG100" s="317"/>
      <c r="IH100" s="317"/>
      <c r="II100" s="317"/>
      <c r="IJ100" s="317"/>
      <c r="IK100" s="317"/>
      <c r="IL100" s="317"/>
      <c r="IM100" s="317"/>
      <c r="IN100" s="317"/>
      <c r="IO100" s="317"/>
      <c r="IP100" s="317"/>
      <c r="IQ100" s="317"/>
      <c r="IR100" s="317"/>
      <c r="IS100" s="317"/>
      <c r="IT100" s="317"/>
      <c r="IU100" s="317"/>
      <c r="IV100" s="317"/>
      <c r="IW100" s="317"/>
      <c r="IX100" s="317"/>
      <c r="IY100" s="317"/>
      <c r="IZ100" s="317"/>
      <c r="JA100" s="317"/>
      <c r="JB100" s="317"/>
      <c r="JC100" s="317"/>
      <c r="JD100" s="317"/>
      <c r="JE100" s="317"/>
      <c r="JF100" s="317"/>
      <c r="JG100" s="317"/>
      <c r="JH100" s="317"/>
      <c r="JI100" s="317"/>
      <c r="JJ100" s="317"/>
      <c r="JK100" s="317"/>
      <c r="JL100" s="317"/>
      <c r="JM100" s="317"/>
      <c r="JN100" s="317"/>
      <c r="JO100" s="317"/>
      <c r="JP100" s="317"/>
      <c r="JQ100" s="317"/>
      <c r="JR100" s="317"/>
      <c r="JS100" s="317"/>
      <c r="JT100" s="317"/>
      <c r="JU100" s="317"/>
      <c r="JV100" s="317"/>
      <c r="JW100" s="317"/>
      <c r="JX100" s="317"/>
      <c r="JY100" s="317"/>
      <c r="JZ100" s="317"/>
      <c r="KA100" s="317"/>
      <c r="KB100" s="317"/>
      <c r="KC100" s="317"/>
      <c r="KD100" s="317"/>
      <c r="KE100" s="317"/>
      <c r="KF100" s="317"/>
      <c r="KG100" s="317"/>
      <c r="KH100" s="317"/>
      <c r="KI100" s="317"/>
      <c r="KJ100" s="317"/>
      <c r="KK100" s="317"/>
      <c r="KL100" s="317"/>
      <c r="KM100" s="317"/>
      <c r="KN100" s="317"/>
      <c r="KO100" s="317"/>
      <c r="KP100" s="317"/>
      <c r="KQ100" s="317"/>
      <c r="KR100" s="317"/>
      <c r="KS100" s="317"/>
      <c r="KT100" s="317"/>
      <c r="KU100" s="317"/>
      <c r="KV100" s="317"/>
      <c r="KW100" s="317"/>
      <c r="KX100" s="317"/>
      <c r="KY100" s="317"/>
      <c r="KZ100" s="317"/>
      <c r="LA100" s="317"/>
      <c r="LB100" s="317"/>
      <c r="LC100" s="317"/>
      <c r="LD100" s="317"/>
      <c r="LE100" s="317"/>
      <c r="LF100" s="317"/>
      <c r="LG100" s="317"/>
      <c r="LH100" s="317"/>
      <c r="LI100" s="317"/>
      <c r="LJ100" s="317"/>
      <c r="LK100" s="317"/>
      <c r="LL100" s="317"/>
      <c r="LM100" s="317"/>
      <c r="LN100" s="317"/>
      <c r="LO100" s="317"/>
      <c r="LP100" s="317"/>
      <c r="LQ100" s="317"/>
      <c r="LR100" s="317"/>
      <c r="LS100" s="317"/>
      <c r="LT100" s="317"/>
      <c r="LU100" s="317"/>
      <c r="LV100" s="317"/>
      <c r="LW100" s="317"/>
      <c r="LX100" s="317"/>
      <c r="LY100" s="317"/>
      <c r="LZ100" s="317"/>
      <c r="MA100" s="317"/>
      <c r="MB100" s="317"/>
      <c r="MC100" s="317"/>
      <c r="MD100" s="317"/>
      <c r="ME100" s="317"/>
      <c r="MF100" s="317"/>
      <c r="MG100" s="317"/>
      <c r="MH100" s="317"/>
      <c r="MI100" s="317"/>
      <c r="MJ100" s="317"/>
      <c r="MK100" s="317"/>
      <c r="ML100" s="317"/>
      <c r="MM100" s="317"/>
      <c r="MN100" s="317"/>
      <c r="MO100" s="317"/>
      <c r="MP100" s="317"/>
      <c r="MQ100" s="317"/>
      <c r="MR100" s="317"/>
      <c r="MS100" s="317"/>
      <c r="MT100" s="317"/>
      <c r="MU100" s="317"/>
      <c r="MV100" s="317"/>
      <c r="MW100" s="317"/>
      <c r="MX100" s="317"/>
      <c r="MY100" s="317"/>
      <c r="MZ100" s="317"/>
      <c r="NA100" s="317"/>
      <c r="NB100" s="317"/>
      <c r="NC100" s="317"/>
      <c r="ND100" s="317"/>
      <c r="NE100" s="317"/>
      <c r="NF100" s="317"/>
      <c r="NG100" s="317"/>
      <c r="NH100" s="317"/>
      <c r="NI100" s="317"/>
      <c r="NJ100" s="317"/>
      <c r="NK100" s="317"/>
      <c r="NL100" s="317"/>
      <c r="NM100" s="317"/>
      <c r="NN100" s="317"/>
      <c r="NO100" s="317"/>
      <c r="NP100" s="317"/>
      <c r="NQ100" s="317"/>
      <c r="NR100" s="317"/>
      <c r="NS100" s="317"/>
      <c r="NT100" s="317"/>
      <c r="NU100" s="317"/>
      <c r="NV100" s="317"/>
      <c r="NW100" s="317"/>
      <c r="NX100" s="317"/>
      <c r="NY100" s="317"/>
      <c r="NZ100" s="317"/>
      <c r="OA100" s="317"/>
      <c r="OB100" s="317"/>
      <c r="OC100" s="317"/>
      <c r="OD100" s="317"/>
      <c r="OE100" s="317"/>
      <c r="OF100" s="317"/>
      <c r="OG100" s="317"/>
      <c r="OH100" s="317"/>
      <c r="OI100" s="317"/>
      <c r="OJ100" s="317"/>
      <c r="OK100" s="317"/>
      <c r="OL100" s="317"/>
      <c r="OM100" s="317"/>
      <c r="ON100" s="317"/>
      <c r="OO100" s="317"/>
      <c r="OP100" s="317"/>
      <c r="OQ100" s="317"/>
      <c r="OR100" s="317"/>
      <c r="OS100" s="317"/>
      <c r="OT100" s="317"/>
      <c r="OU100" s="317"/>
      <c r="OV100" s="317"/>
      <c r="OW100" s="317"/>
      <c r="OX100" s="317"/>
      <c r="OY100" s="317"/>
      <c r="OZ100" s="317"/>
      <c r="PA100" s="317"/>
      <c r="PB100" s="317"/>
      <c r="PC100" s="317"/>
      <c r="PD100" s="317"/>
      <c r="PE100" s="317"/>
      <c r="PF100" s="317"/>
      <c r="PG100" s="317"/>
      <c r="PH100" s="317"/>
      <c r="PI100" s="317"/>
      <c r="PJ100" s="317"/>
      <c r="PK100" s="317"/>
      <c r="PL100" s="317"/>
      <c r="PM100" s="317"/>
      <c r="PN100" s="317"/>
      <c r="PO100" s="317"/>
      <c r="PP100" s="317"/>
    </row>
    <row r="101" spans="1:432" s="227" customFormat="1" x14ac:dyDescent="0.2">
      <c r="A101" s="317" t="s">
        <v>16</v>
      </c>
      <c r="B101" s="317" t="s">
        <v>43</v>
      </c>
      <c r="C101" s="317" t="s">
        <v>45</v>
      </c>
      <c r="D101" s="317" t="s">
        <v>44</v>
      </c>
      <c r="E101" s="317"/>
      <c r="F101" s="317" t="s">
        <v>14</v>
      </c>
      <c r="G101" s="317">
        <v>201510</v>
      </c>
      <c r="H101" s="317" t="s">
        <v>689</v>
      </c>
      <c r="I101" s="317" t="s">
        <v>46</v>
      </c>
      <c r="J101" s="317"/>
      <c r="K101" s="319" t="s">
        <v>1312</v>
      </c>
      <c r="L101" s="301" t="s">
        <v>1308</v>
      </c>
      <c r="M101" s="319">
        <v>22338</v>
      </c>
      <c r="N101" s="319">
        <v>0</v>
      </c>
      <c r="O101" s="319">
        <v>2763</v>
      </c>
      <c r="P101" s="319">
        <v>19575</v>
      </c>
      <c r="Q101" s="316" t="s">
        <v>13</v>
      </c>
      <c r="R101" s="195">
        <v>7812</v>
      </c>
      <c r="S101" s="195">
        <f>O101</f>
        <v>2763</v>
      </c>
      <c r="T101" s="195">
        <f>R101-S101</f>
        <v>5049</v>
      </c>
      <c r="U101" s="317"/>
      <c r="V101" s="317"/>
      <c r="W101" s="195">
        <f>T101-U101-V101</f>
        <v>5049</v>
      </c>
      <c r="X101" s="317" t="s">
        <v>689</v>
      </c>
      <c r="Y101" s="317">
        <v>6</v>
      </c>
      <c r="Z101" s="317">
        <v>20</v>
      </c>
      <c r="AA101" s="317"/>
      <c r="AB101" s="195" t="s">
        <v>689</v>
      </c>
      <c r="AC101" s="398" t="s">
        <v>965</v>
      </c>
      <c r="AD101" s="318" t="s">
        <v>692</v>
      </c>
      <c r="AE101" s="317"/>
      <c r="AF101" s="317"/>
      <c r="AG101" s="317">
        <v>1</v>
      </c>
      <c r="AH101" s="317">
        <v>1</v>
      </c>
      <c r="AI101" s="317">
        <f>SUM(AG101+AH101)/2</f>
        <v>1</v>
      </c>
      <c r="AJ101" s="317"/>
      <c r="AK101" s="317">
        <v>1</v>
      </c>
      <c r="AL101" s="317"/>
      <c r="AM101" s="317"/>
      <c r="AN101" s="317"/>
      <c r="AO101" s="317"/>
      <c r="AP101" s="317"/>
      <c r="AQ101" s="317"/>
      <c r="AR101" s="317"/>
      <c r="AS101" s="317"/>
      <c r="AT101" s="317"/>
      <c r="AU101" s="317"/>
      <c r="AV101" s="317"/>
      <c r="AW101" s="317"/>
      <c r="AX101" s="317"/>
      <c r="AY101" s="317"/>
      <c r="AZ101" s="317">
        <v>1545</v>
      </c>
      <c r="BA101" s="317"/>
      <c r="BB101" s="386">
        <f>SUM(AM101:BA101)</f>
        <v>1545</v>
      </c>
      <c r="BC101" s="195">
        <f>U101+V101+BB101</f>
        <v>1545</v>
      </c>
      <c r="BD101" s="195">
        <f>W101-BB101</f>
        <v>3504</v>
      </c>
      <c r="BE101" s="359">
        <f>BD101/R101</f>
        <v>0.44854070660522272</v>
      </c>
      <c r="BF101" s="317"/>
      <c r="BG101" s="317"/>
      <c r="BH101" s="317"/>
      <c r="BI101" s="317" t="s">
        <v>91</v>
      </c>
      <c r="BJ101" s="317" t="s">
        <v>91</v>
      </c>
      <c r="BK101" s="317"/>
      <c r="BL101" s="317" t="s">
        <v>1090</v>
      </c>
      <c r="BM101" s="317"/>
      <c r="BN101" s="317"/>
      <c r="BO101" s="317"/>
      <c r="BP101" s="317"/>
      <c r="BQ101" s="317"/>
      <c r="BR101" s="317"/>
      <c r="BS101" s="317"/>
      <c r="BT101" s="317"/>
      <c r="BU101" s="317"/>
      <c r="BV101" s="317"/>
      <c r="BW101" s="317"/>
      <c r="BX101" s="317"/>
      <c r="BY101" s="317"/>
      <c r="BZ101" s="317"/>
      <c r="CA101" s="317"/>
      <c r="CB101" s="317"/>
      <c r="CC101" s="317"/>
      <c r="CD101" s="317"/>
      <c r="CE101" s="317"/>
      <c r="CF101" s="317"/>
      <c r="CG101" s="317"/>
      <c r="CH101" s="317"/>
      <c r="CI101" s="317"/>
      <c r="CJ101" s="317"/>
      <c r="CK101" s="317"/>
      <c r="CL101" s="317"/>
      <c r="CM101" s="317"/>
      <c r="CN101" s="317"/>
      <c r="CO101" s="317"/>
      <c r="CP101" s="317"/>
      <c r="CQ101" s="317"/>
      <c r="CR101" s="317"/>
      <c r="CS101" s="317"/>
      <c r="CT101" s="317"/>
      <c r="CU101" s="317"/>
      <c r="CV101" s="317"/>
      <c r="CW101" s="317"/>
      <c r="CX101" s="317"/>
      <c r="CY101" s="317"/>
      <c r="CZ101" s="317"/>
      <c r="DA101" s="317"/>
      <c r="DB101" s="317"/>
      <c r="DC101" s="317"/>
      <c r="DD101" s="317"/>
      <c r="DE101" s="317"/>
      <c r="DF101" s="317"/>
      <c r="DG101" s="317"/>
      <c r="DH101" s="317"/>
      <c r="DI101" s="317"/>
      <c r="DJ101" s="317"/>
      <c r="DK101" s="317"/>
      <c r="DL101" s="317"/>
      <c r="DM101" s="317"/>
      <c r="DN101" s="317"/>
      <c r="DO101" s="317"/>
      <c r="DP101" s="317"/>
      <c r="DQ101" s="317"/>
      <c r="DR101" s="317"/>
      <c r="DS101" s="317"/>
      <c r="DT101" s="317"/>
      <c r="DU101" s="317"/>
      <c r="DV101" s="317"/>
      <c r="DW101" s="317"/>
      <c r="DX101" s="317"/>
      <c r="DY101" s="317"/>
      <c r="DZ101" s="317"/>
      <c r="EA101" s="317"/>
      <c r="EB101" s="317"/>
      <c r="EC101" s="317"/>
      <c r="ED101" s="317"/>
      <c r="EE101" s="317"/>
      <c r="EF101" s="317"/>
      <c r="EG101" s="317"/>
      <c r="EH101" s="317"/>
      <c r="EI101" s="317"/>
      <c r="EJ101" s="317"/>
      <c r="EK101" s="317"/>
      <c r="EL101" s="317"/>
      <c r="EM101" s="317"/>
      <c r="EN101" s="317"/>
      <c r="EO101" s="317"/>
      <c r="EP101" s="317"/>
      <c r="EQ101" s="317"/>
      <c r="ER101" s="317"/>
      <c r="ES101" s="317"/>
      <c r="ET101" s="317"/>
      <c r="EU101" s="317"/>
      <c r="EV101" s="317"/>
      <c r="EW101" s="317"/>
      <c r="EX101" s="317"/>
      <c r="EY101" s="317"/>
      <c r="EZ101" s="317"/>
      <c r="FA101" s="317"/>
      <c r="FB101" s="317"/>
      <c r="FC101" s="317"/>
      <c r="FD101" s="317"/>
      <c r="FE101" s="317"/>
      <c r="FF101" s="317"/>
      <c r="FG101" s="317"/>
      <c r="FH101" s="317"/>
      <c r="FI101" s="317"/>
      <c r="FJ101" s="317"/>
      <c r="FK101" s="317"/>
      <c r="FL101" s="317"/>
      <c r="FM101" s="317"/>
      <c r="FN101" s="317"/>
      <c r="FO101" s="317"/>
      <c r="FP101" s="317"/>
      <c r="FQ101" s="317"/>
      <c r="FR101" s="317"/>
      <c r="FS101" s="317"/>
      <c r="FT101" s="317"/>
      <c r="FU101" s="317"/>
      <c r="FV101" s="317"/>
      <c r="FW101" s="317"/>
      <c r="FX101" s="317"/>
      <c r="FY101" s="317"/>
      <c r="FZ101" s="317"/>
      <c r="GA101" s="317"/>
      <c r="GB101" s="317"/>
      <c r="GC101" s="317"/>
      <c r="GD101" s="317"/>
      <c r="GE101" s="317"/>
      <c r="GF101" s="317"/>
      <c r="GG101" s="317"/>
      <c r="GH101" s="317"/>
      <c r="GI101" s="317"/>
      <c r="GJ101" s="317"/>
      <c r="GK101" s="317"/>
      <c r="GL101" s="317"/>
      <c r="GM101" s="317"/>
      <c r="GN101" s="317"/>
      <c r="GO101" s="317"/>
      <c r="GP101" s="317"/>
      <c r="GQ101" s="317"/>
      <c r="GR101" s="317"/>
      <c r="GS101" s="317"/>
      <c r="GT101" s="317"/>
      <c r="GU101" s="317"/>
      <c r="GV101" s="317"/>
      <c r="GW101" s="317"/>
      <c r="GX101" s="317"/>
      <c r="GY101" s="317"/>
      <c r="GZ101" s="317"/>
      <c r="HA101" s="317"/>
      <c r="HB101" s="317"/>
      <c r="HC101" s="317"/>
      <c r="HD101" s="317"/>
      <c r="HE101" s="317"/>
      <c r="HF101" s="317"/>
      <c r="HG101" s="317"/>
      <c r="HH101" s="317"/>
      <c r="HI101" s="317"/>
      <c r="HJ101" s="317"/>
      <c r="HK101" s="317"/>
      <c r="HL101" s="317"/>
      <c r="HM101" s="317"/>
      <c r="HN101" s="317"/>
      <c r="HO101" s="317"/>
      <c r="HP101" s="317"/>
      <c r="HQ101" s="317"/>
      <c r="HR101" s="317"/>
      <c r="HS101" s="317"/>
      <c r="HT101" s="317"/>
      <c r="HU101" s="317"/>
      <c r="HV101" s="317"/>
      <c r="HW101" s="317"/>
      <c r="HX101" s="317"/>
      <c r="HY101" s="317"/>
      <c r="HZ101" s="317"/>
      <c r="IA101" s="317"/>
      <c r="IB101" s="317"/>
      <c r="IC101" s="317"/>
      <c r="ID101" s="317"/>
      <c r="IE101" s="317"/>
      <c r="IF101" s="317"/>
      <c r="IG101" s="317"/>
      <c r="IH101" s="317"/>
      <c r="II101" s="317"/>
      <c r="IJ101" s="317"/>
      <c r="IK101" s="317"/>
      <c r="IL101" s="317"/>
      <c r="IM101" s="317"/>
      <c r="IN101" s="317"/>
      <c r="IO101" s="317"/>
      <c r="IP101" s="317"/>
      <c r="IQ101" s="317"/>
      <c r="IR101" s="317"/>
      <c r="IS101" s="317"/>
      <c r="IT101" s="317"/>
      <c r="IU101" s="317"/>
      <c r="IV101" s="317"/>
      <c r="IW101" s="317"/>
      <c r="IX101" s="317"/>
      <c r="IY101" s="317"/>
      <c r="IZ101" s="317"/>
      <c r="JA101" s="317"/>
      <c r="JB101" s="317"/>
      <c r="JC101" s="317"/>
      <c r="JD101" s="317"/>
      <c r="JE101" s="317"/>
      <c r="JF101" s="317"/>
      <c r="JG101" s="317"/>
      <c r="JH101" s="317"/>
      <c r="JI101" s="317"/>
      <c r="JJ101" s="317"/>
      <c r="JK101" s="317"/>
      <c r="JL101" s="317"/>
      <c r="JM101" s="317"/>
      <c r="JN101" s="317"/>
      <c r="JO101" s="317"/>
      <c r="JP101" s="317"/>
      <c r="JQ101" s="317"/>
      <c r="JR101" s="317"/>
      <c r="JS101" s="317"/>
      <c r="JT101" s="317"/>
      <c r="JU101" s="317"/>
      <c r="JV101" s="317"/>
      <c r="JW101" s="317"/>
      <c r="JX101" s="317"/>
      <c r="JY101" s="317"/>
      <c r="JZ101" s="317"/>
      <c r="KA101" s="317"/>
      <c r="KB101" s="317"/>
      <c r="KC101" s="317"/>
      <c r="KD101" s="317"/>
      <c r="KE101" s="317"/>
      <c r="KF101" s="317"/>
      <c r="KG101" s="317"/>
      <c r="KH101" s="317"/>
      <c r="KI101" s="317"/>
      <c r="KJ101" s="317"/>
      <c r="KK101" s="317"/>
      <c r="KL101" s="317"/>
      <c r="KM101" s="317"/>
      <c r="KN101" s="317"/>
      <c r="KO101" s="317"/>
      <c r="KP101" s="317"/>
      <c r="KQ101" s="317"/>
      <c r="KR101" s="317"/>
      <c r="KS101" s="317"/>
      <c r="KT101" s="317"/>
      <c r="KU101" s="317"/>
      <c r="KV101" s="317"/>
      <c r="KW101" s="317"/>
      <c r="KX101" s="317"/>
      <c r="KY101" s="317"/>
      <c r="KZ101" s="317"/>
      <c r="LA101" s="317"/>
      <c r="LB101" s="317"/>
      <c r="LC101" s="317"/>
      <c r="LD101" s="317"/>
      <c r="LE101" s="317"/>
      <c r="LF101" s="317"/>
      <c r="LG101" s="317"/>
      <c r="LH101" s="317"/>
      <c r="LI101" s="317"/>
      <c r="LJ101" s="317"/>
      <c r="LK101" s="317"/>
      <c r="LL101" s="317"/>
      <c r="LM101" s="317"/>
      <c r="LN101" s="317"/>
      <c r="LO101" s="317"/>
      <c r="LP101" s="317"/>
      <c r="LQ101" s="317"/>
      <c r="LR101" s="317"/>
      <c r="LS101" s="317"/>
      <c r="LT101" s="317"/>
      <c r="LU101" s="317"/>
      <c r="LV101" s="317"/>
      <c r="LW101" s="317"/>
      <c r="LX101" s="317"/>
      <c r="LY101" s="317"/>
      <c r="LZ101" s="317"/>
      <c r="MA101" s="317"/>
      <c r="MB101" s="317"/>
      <c r="MC101" s="317"/>
      <c r="MD101" s="317"/>
      <c r="ME101" s="317"/>
      <c r="MF101" s="317"/>
      <c r="MG101" s="317"/>
      <c r="MH101" s="317"/>
      <c r="MI101" s="317"/>
      <c r="MJ101" s="317"/>
      <c r="MK101" s="317"/>
      <c r="ML101" s="317"/>
      <c r="MM101" s="317"/>
      <c r="MN101" s="317"/>
      <c r="MO101" s="317"/>
      <c r="MP101" s="317"/>
      <c r="MQ101" s="317"/>
      <c r="MR101" s="317"/>
      <c r="MS101" s="317"/>
      <c r="MT101" s="317"/>
      <c r="MU101" s="317"/>
      <c r="MV101" s="317"/>
      <c r="MW101" s="317"/>
      <c r="MX101" s="317"/>
      <c r="MY101" s="317"/>
      <c r="MZ101" s="317"/>
      <c r="NA101" s="317"/>
      <c r="NB101" s="317"/>
      <c r="NC101" s="317"/>
      <c r="ND101" s="317"/>
      <c r="NE101" s="317"/>
      <c r="NF101" s="317"/>
      <c r="NG101" s="317"/>
      <c r="NH101" s="317"/>
      <c r="NI101" s="317"/>
      <c r="NJ101" s="317"/>
      <c r="NK101" s="317"/>
      <c r="NL101" s="317"/>
      <c r="NM101" s="317"/>
      <c r="NN101" s="317"/>
      <c r="NO101" s="317"/>
      <c r="NP101" s="317"/>
      <c r="NQ101" s="317"/>
      <c r="NR101" s="317"/>
      <c r="NS101" s="317"/>
      <c r="NT101" s="317"/>
      <c r="NU101" s="317"/>
      <c r="NV101" s="317"/>
      <c r="NW101" s="317"/>
      <c r="NX101" s="317"/>
      <c r="NY101" s="317"/>
      <c r="NZ101" s="317"/>
      <c r="OA101" s="317"/>
      <c r="OB101" s="317"/>
      <c r="OC101" s="317"/>
      <c r="OD101" s="317"/>
      <c r="OE101" s="317"/>
      <c r="OF101" s="317"/>
      <c r="OG101" s="317"/>
      <c r="OH101" s="317"/>
      <c r="OI101" s="317"/>
      <c r="OJ101" s="317"/>
      <c r="OK101" s="317"/>
      <c r="OL101" s="317"/>
      <c r="OM101" s="317"/>
      <c r="ON101" s="317"/>
      <c r="OO101" s="317"/>
      <c r="OP101" s="317"/>
      <c r="OQ101" s="317"/>
      <c r="OR101" s="317"/>
      <c r="OS101" s="317"/>
      <c r="OT101" s="317"/>
      <c r="OU101" s="317"/>
      <c r="OV101" s="317"/>
      <c r="OW101" s="317"/>
      <c r="OX101" s="317"/>
      <c r="OY101" s="317"/>
      <c r="OZ101" s="317"/>
      <c r="PA101" s="317"/>
      <c r="PB101" s="317"/>
      <c r="PC101" s="317"/>
      <c r="PD101" s="317"/>
      <c r="PE101" s="317"/>
      <c r="PF101" s="317"/>
      <c r="PG101" s="317"/>
      <c r="PH101" s="317"/>
      <c r="PI101" s="317"/>
      <c r="PJ101" s="317"/>
      <c r="PK101" s="317"/>
      <c r="PL101" s="317"/>
      <c r="PM101" s="317"/>
      <c r="PN101" s="317"/>
      <c r="PO101" s="317"/>
      <c r="PP101" s="317"/>
    </row>
    <row r="102" spans="1:432" s="227" customFormat="1" x14ac:dyDescent="0.2">
      <c r="A102" s="342" t="s">
        <v>16</v>
      </c>
      <c r="B102" s="342" t="s">
        <v>83</v>
      </c>
      <c r="C102" s="342" t="s">
        <v>85</v>
      </c>
      <c r="D102" s="342" t="s">
        <v>84</v>
      </c>
      <c r="E102" s="342"/>
      <c r="F102" s="342" t="s">
        <v>14</v>
      </c>
      <c r="G102" s="342">
        <v>201510</v>
      </c>
      <c r="H102" s="342" t="s">
        <v>689</v>
      </c>
      <c r="I102" s="342" t="s">
        <v>86</v>
      </c>
      <c r="J102" s="342"/>
      <c r="K102" s="343" t="s">
        <v>1317</v>
      </c>
      <c r="L102" s="342" t="s">
        <v>1317</v>
      </c>
      <c r="M102" s="343"/>
      <c r="N102" s="343"/>
      <c r="O102" s="343"/>
      <c r="P102" s="343"/>
      <c r="Q102" s="342"/>
      <c r="R102" s="342">
        <v>7812</v>
      </c>
      <c r="S102" s="342">
        <f t="shared" si="16"/>
        <v>0</v>
      </c>
      <c r="T102" s="342">
        <f t="shared" si="17"/>
        <v>7812</v>
      </c>
      <c r="U102" s="342"/>
      <c r="V102" s="342"/>
      <c r="W102" s="342">
        <f t="shared" si="18"/>
        <v>7812</v>
      </c>
      <c r="X102" s="342" t="s">
        <v>689</v>
      </c>
      <c r="Y102" s="342">
        <v>10</v>
      </c>
      <c r="Z102" s="342">
        <v>0</v>
      </c>
      <c r="AA102" s="342"/>
      <c r="AB102" s="342" t="s">
        <v>689</v>
      </c>
      <c r="AC102" s="398" t="s">
        <v>1455</v>
      </c>
      <c r="AD102" s="344"/>
      <c r="AE102" s="342"/>
      <c r="AF102" s="342"/>
      <c r="AG102" s="342">
        <v>4</v>
      </c>
      <c r="AH102" s="342">
        <v>3.5</v>
      </c>
      <c r="AI102" s="342">
        <f t="shared" si="23"/>
        <v>3.75</v>
      </c>
      <c r="AJ102" s="342"/>
      <c r="AK102" s="342"/>
      <c r="AL102" s="342"/>
      <c r="AM102" s="342"/>
      <c r="AN102" s="342"/>
      <c r="AO102" s="342"/>
      <c r="AP102" s="342"/>
      <c r="AQ102" s="342"/>
      <c r="AR102" s="342"/>
      <c r="AS102" s="342"/>
      <c r="AT102" s="342"/>
      <c r="AU102" s="342"/>
      <c r="AV102" s="342"/>
      <c r="AW102" s="342"/>
      <c r="AX102" s="342"/>
      <c r="AY102" s="342"/>
      <c r="AZ102" s="342"/>
      <c r="BA102" s="342"/>
      <c r="BB102" s="386">
        <f t="shared" si="19"/>
        <v>0</v>
      </c>
      <c r="BC102" s="195">
        <f t="shared" si="20"/>
        <v>0</v>
      </c>
      <c r="BD102" s="195">
        <f t="shared" si="21"/>
        <v>7812</v>
      </c>
      <c r="BE102" s="359">
        <f t="shared" si="22"/>
        <v>1</v>
      </c>
      <c r="BF102" s="342"/>
      <c r="BG102" s="342"/>
      <c r="BH102" s="342"/>
      <c r="BI102" s="342"/>
      <c r="BJ102" s="342"/>
      <c r="BK102" s="342"/>
      <c r="BL102" s="342" t="s">
        <v>1090</v>
      </c>
      <c r="BM102" s="342"/>
      <c r="BN102" s="342"/>
      <c r="BO102" s="342"/>
      <c r="BP102" s="342"/>
      <c r="BQ102" s="342"/>
      <c r="BR102" s="342"/>
      <c r="BS102" s="342"/>
      <c r="BT102" s="342"/>
      <c r="BU102" s="342"/>
      <c r="BV102" s="342"/>
      <c r="BW102" s="342"/>
      <c r="BX102" s="342"/>
      <c r="BY102" s="342"/>
      <c r="BZ102" s="342"/>
      <c r="CA102" s="342"/>
      <c r="CB102" s="342"/>
      <c r="CC102" s="342"/>
      <c r="CD102" s="342"/>
      <c r="CE102" s="342"/>
      <c r="CF102" s="342"/>
      <c r="CG102" s="342"/>
      <c r="CH102" s="342"/>
      <c r="CI102" s="342"/>
      <c r="CJ102" s="342"/>
      <c r="CK102" s="342"/>
      <c r="CL102" s="342"/>
      <c r="CM102" s="342"/>
      <c r="CN102" s="342"/>
      <c r="CO102" s="342"/>
      <c r="CP102" s="342"/>
      <c r="CQ102" s="342"/>
      <c r="CR102" s="342"/>
      <c r="CS102" s="342"/>
      <c r="CT102" s="342"/>
      <c r="CU102" s="342"/>
      <c r="CV102" s="342"/>
      <c r="CW102" s="342"/>
      <c r="CX102" s="342"/>
      <c r="CY102" s="342"/>
      <c r="CZ102" s="342"/>
      <c r="DA102" s="342"/>
      <c r="DB102" s="342"/>
      <c r="DC102" s="342"/>
      <c r="DD102" s="342"/>
      <c r="DE102" s="342"/>
      <c r="DF102" s="342"/>
      <c r="DG102" s="342"/>
      <c r="DH102" s="342"/>
      <c r="DI102" s="342"/>
      <c r="DJ102" s="342"/>
      <c r="DK102" s="342"/>
      <c r="DL102" s="342"/>
      <c r="DM102" s="342"/>
      <c r="DN102" s="342"/>
      <c r="DO102" s="342"/>
      <c r="DP102" s="342"/>
      <c r="DQ102" s="342"/>
      <c r="DR102" s="342"/>
      <c r="DS102" s="342"/>
      <c r="DT102" s="342"/>
      <c r="DU102" s="342"/>
      <c r="DV102" s="342"/>
      <c r="DW102" s="342"/>
      <c r="DX102" s="342"/>
      <c r="DY102" s="342"/>
      <c r="DZ102" s="342"/>
      <c r="EA102" s="342"/>
      <c r="EB102" s="342"/>
      <c r="EC102" s="342"/>
      <c r="ED102" s="342"/>
      <c r="EE102" s="342"/>
      <c r="EF102" s="342"/>
      <c r="EG102" s="342"/>
      <c r="EH102" s="342"/>
      <c r="EI102" s="342"/>
      <c r="EJ102" s="342"/>
      <c r="EK102" s="342"/>
      <c r="EL102" s="342"/>
      <c r="EM102" s="342"/>
      <c r="EN102" s="342"/>
      <c r="EO102" s="342"/>
      <c r="EP102" s="342"/>
      <c r="EQ102" s="342"/>
      <c r="ER102" s="342"/>
      <c r="ES102" s="342"/>
      <c r="ET102" s="342"/>
      <c r="EU102" s="342"/>
      <c r="EV102" s="342"/>
      <c r="EW102" s="342"/>
      <c r="EX102" s="342"/>
      <c r="EY102" s="342"/>
      <c r="EZ102" s="342"/>
      <c r="FA102" s="342"/>
      <c r="FB102" s="342"/>
      <c r="FC102" s="342"/>
      <c r="FD102" s="342"/>
      <c r="FE102" s="342"/>
      <c r="FF102" s="342"/>
      <c r="FG102" s="342"/>
      <c r="FH102" s="342"/>
      <c r="FI102" s="342"/>
      <c r="FJ102" s="342"/>
      <c r="FK102" s="342"/>
      <c r="FL102" s="342"/>
      <c r="FM102" s="342"/>
      <c r="FN102" s="342"/>
      <c r="FO102" s="342"/>
      <c r="FP102" s="342"/>
      <c r="FQ102" s="342"/>
      <c r="FR102" s="342"/>
      <c r="FS102" s="342"/>
      <c r="FT102" s="342"/>
      <c r="FU102" s="342"/>
      <c r="FV102" s="342"/>
      <c r="FW102" s="342"/>
      <c r="FX102" s="342"/>
      <c r="FY102" s="342"/>
      <c r="FZ102" s="342"/>
      <c r="GA102" s="342"/>
      <c r="GB102" s="342"/>
      <c r="GC102" s="342"/>
      <c r="GD102" s="342"/>
      <c r="GE102" s="342"/>
      <c r="GF102" s="342"/>
      <c r="GG102" s="342"/>
      <c r="GH102" s="342"/>
      <c r="GI102" s="342"/>
      <c r="GJ102" s="342"/>
      <c r="GK102" s="342"/>
      <c r="GL102" s="342"/>
      <c r="GM102" s="342"/>
      <c r="GN102" s="342"/>
      <c r="GO102" s="342"/>
      <c r="GP102" s="342"/>
      <c r="GQ102" s="342"/>
      <c r="GR102" s="342"/>
      <c r="GS102" s="342"/>
      <c r="GT102" s="342"/>
      <c r="GU102" s="342"/>
      <c r="GV102" s="342"/>
      <c r="GW102" s="342"/>
      <c r="GX102" s="342"/>
      <c r="GY102" s="342"/>
      <c r="GZ102" s="342"/>
      <c r="HA102" s="342"/>
      <c r="HB102" s="342"/>
      <c r="HC102" s="342"/>
      <c r="HD102" s="342"/>
      <c r="HE102" s="342"/>
      <c r="HF102" s="342"/>
      <c r="HG102" s="342"/>
      <c r="HH102" s="342"/>
      <c r="HI102" s="342"/>
      <c r="HJ102" s="342"/>
      <c r="HK102" s="342"/>
      <c r="HL102" s="342"/>
      <c r="HM102" s="342"/>
      <c r="HN102" s="342"/>
      <c r="HO102" s="342"/>
      <c r="HP102" s="342"/>
      <c r="HQ102" s="342"/>
      <c r="HR102" s="342"/>
      <c r="HS102" s="342"/>
      <c r="HT102" s="342"/>
      <c r="HU102" s="342"/>
      <c r="HV102" s="342"/>
      <c r="HW102" s="342"/>
      <c r="HX102" s="342"/>
      <c r="HY102" s="342"/>
      <c r="HZ102" s="342"/>
      <c r="IA102" s="342"/>
      <c r="IB102" s="342"/>
      <c r="IC102" s="342"/>
      <c r="ID102" s="342"/>
      <c r="IE102" s="342"/>
      <c r="IF102" s="342"/>
      <c r="IG102" s="342"/>
      <c r="IH102" s="342"/>
      <c r="II102" s="342"/>
      <c r="IJ102" s="342"/>
      <c r="IK102" s="342"/>
      <c r="IL102" s="342"/>
      <c r="IM102" s="342"/>
      <c r="IN102" s="342"/>
      <c r="IO102" s="342"/>
      <c r="IP102" s="342"/>
      <c r="IQ102" s="342"/>
      <c r="IR102" s="342"/>
      <c r="IS102" s="342"/>
      <c r="IT102" s="342"/>
      <c r="IU102" s="342"/>
      <c r="IV102" s="342"/>
      <c r="IW102" s="342"/>
      <c r="IX102" s="342"/>
      <c r="IY102" s="342"/>
      <c r="IZ102" s="342"/>
      <c r="JA102" s="342"/>
      <c r="JB102" s="342"/>
      <c r="JC102" s="342"/>
      <c r="JD102" s="342"/>
      <c r="JE102" s="342"/>
      <c r="JF102" s="342"/>
      <c r="JG102" s="342"/>
      <c r="JH102" s="342"/>
      <c r="JI102" s="342"/>
      <c r="JJ102" s="342"/>
      <c r="JK102" s="342"/>
      <c r="JL102" s="342"/>
      <c r="JM102" s="342"/>
      <c r="JN102" s="342"/>
      <c r="JO102" s="342"/>
      <c r="JP102" s="342"/>
      <c r="JQ102" s="342"/>
      <c r="JR102" s="342"/>
      <c r="JS102" s="342"/>
      <c r="JT102" s="342"/>
      <c r="JU102" s="342"/>
      <c r="JV102" s="342"/>
      <c r="JW102" s="342"/>
      <c r="JX102" s="342"/>
      <c r="JY102" s="342"/>
      <c r="JZ102" s="342"/>
      <c r="KA102" s="342"/>
      <c r="KB102" s="342"/>
      <c r="KC102" s="342"/>
      <c r="KD102" s="342"/>
      <c r="KE102" s="342"/>
      <c r="KF102" s="342"/>
      <c r="KG102" s="342"/>
      <c r="KH102" s="342"/>
      <c r="KI102" s="342"/>
      <c r="KJ102" s="342"/>
      <c r="KK102" s="342"/>
      <c r="KL102" s="342"/>
      <c r="KM102" s="342"/>
      <c r="KN102" s="342"/>
      <c r="KO102" s="342"/>
      <c r="KP102" s="342"/>
      <c r="KQ102" s="342"/>
      <c r="KR102" s="342"/>
      <c r="KS102" s="342"/>
      <c r="KT102" s="342"/>
      <c r="KU102" s="342"/>
      <c r="KV102" s="342"/>
      <c r="KW102" s="342"/>
      <c r="KX102" s="342"/>
      <c r="KY102" s="342"/>
      <c r="KZ102" s="342"/>
      <c r="LA102" s="342"/>
      <c r="LB102" s="342"/>
      <c r="LC102" s="342"/>
      <c r="LD102" s="342"/>
      <c r="LE102" s="342"/>
      <c r="LF102" s="342"/>
      <c r="LG102" s="342"/>
      <c r="LH102" s="342"/>
      <c r="LI102" s="342"/>
      <c r="LJ102" s="342"/>
      <c r="LK102" s="342"/>
      <c r="LL102" s="342"/>
      <c r="LM102" s="342"/>
      <c r="LN102" s="342"/>
      <c r="LO102" s="342"/>
      <c r="LP102" s="342"/>
      <c r="LQ102" s="342"/>
      <c r="LR102" s="342"/>
      <c r="LS102" s="342"/>
      <c r="LT102" s="342"/>
      <c r="LU102" s="342"/>
      <c r="LV102" s="342"/>
      <c r="LW102" s="342"/>
      <c r="LX102" s="342"/>
      <c r="LY102" s="342"/>
      <c r="LZ102" s="342"/>
      <c r="MA102" s="342"/>
      <c r="MB102" s="342"/>
      <c r="MC102" s="342"/>
      <c r="MD102" s="342"/>
      <c r="ME102" s="342"/>
      <c r="MF102" s="342"/>
      <c r="MG102" s="342"/>
      <c r="MH102" s="342"/>
      <c r="MI102" s="342"/>
      <c r="MJ102" s="342"/>
      <c r="MK102" s="342"/>
      <c r="ML102" s="342"/>
      <c r="MM102" s="342"/>
      <c r="MN102" s="342"/>
      <c r="MO102" s="342"/>
      <c r="MP102" s="342"/>
      <c r="MQ102" s="342"/>
      <c r="MR102" s="342"/>
      <c r="MS102" s="342"/>
      <c r="MT102" s="342"/>
      <c r="MU102" s="342"/>
      <c r="MV102" s="342"/>
      <c r="MW102" s="342"/>
      <c r="MX102" s="342"/>
      <c r="MY102" s="342"/>
      <c r="MZ102" s="342"/>
      <c r="NA102" s="342"/>
      <c r="NB102" s="342"/>
      <c r="NC102" s="342"/>
      <c r="ND102" s="342"/>
      <c r="NE102" s="342"/>
      <c r="NF102" s="342"/>
      <c r="NG102" s="342"/>
      <c r="NH102" s="342"/>
      <c r="NI102" s="342"/>
      <c r="NJ102" s="342"/>
      <c r="NK102" s="342"/>
      <c r="NL102" s="342"/>
      <c r="NM102" s="342"/>
      <c r="NN102" s="342"/>
      <c r="NO102" s="342"/>
      <c r="NP102" s="342"/>
      <c r="NQ102" s="342"/>
      <c r="NR102" s="342"/>
      <c r="NS102" s="342"/>
      <c r="NT102" s="342"/>
      <c r="NU102" s="342"/>
      <c r="NV102" s="342"/>
      <c r="NW102" s="342"/>
      <c r="NX102" s="342"/>
      <c r="NY102" s="342"/>
      <c r="NZ102" s="342"/>
      <c r="OA102" s="342"/>
      <c r="OB102" s="342"/>
      <c r="OC102" s="342"/>
      <c r="OD102" s="342"/>
      <c r="OE102" s="342"/>
      <c r="OF102" s="342"/>
      <c r="OG102" s="342"/>
      <c r="OH102" s="342"/>
      <c r="OI102" s="342"/>
      <c r="OJ102" s="342"/>
      <c r="OK102" s="342"/>
      <c r="OL102" s="342"/>
      <c r="OM102" s="342"/>
      <c r="ON102" s="342"/>
      <c r="OO102" s="342"/>
      <c r="OP102" s="342"/>
      <c r="OQ102" s="342"/>
      <c r="OR102" s="342"/>
      <c r="OS102" s="342"/>
      <c r="OT102" s="342"/>
      <c r="OU102" s="342"/>
      <c r="OV102" s="342"/>
      <c r="OW102" s="342"/>
      <c r="OX102" s="342"/>
      <c r="OY102" s="342"/>
      <c r="OZ102" s="342"/>
      <c r="PA102" s="342"/>
      <c r="PB102" s="342"/>
      <c r="PC102" s="342"/>
      <c r="PD102" s="342"/>
      <c r="PE102" s="342"/>
      <c r="PF102" s="342"/>
      <c r="PG102" s="342"/>
      <c r="PH102" s="342"/>
      <c r="PI102" s="342"/>
      <c r="PJ102" s="342"/>
      <c r="PK102" s="342"/>
      <c r="PL102" s="342"/>
      <c r="PM102" s="342"/>
      <c r="PN102" s="342"/>
      <c r="PO102" s="342"/>
      <c r="PP102" s="342"/>
    </row>
    <row r="103" spans="1:432" s="227" customFormat="1" x14ac:dyDescent="0.2">
      <c r="A103" s="248" t="s">
        <v>16</v>
      </c>
      <c r="B103" s="248" t="s">
        <v>148</v>
      </c>
      <c r="C103" s="248" t="s">
        <v>150</v>
      </c>
      <c r="D103" s="248" t="s">
        <v>149</v>
      </c>
      <c r="E103" s="248"/>
      <c r="F103" s="248" t="s">
        <v>14</v>
      </c>
      <c r="G103" s="248">
        <v>201510</v>
      </c>
      <c r="H103" s="248" t="s">
        <v>689</v>
      </c>
      <c r="I103" s="248" t="s">
        <v>151</v>
      </c>
      <c r="J103" s="248"/>
      <c r="K103" s="247" t="s">
        <v>1317</v>
      </c>
      <c r="L103" s="248" t="s">
        <v>1317</v>
      </c>
      <c r="M103" s="247"/>
      <c r="N103" s="247"/>
      <c r="O103" s="247"/>
      <c r="P103" s="247"/>
      <c r="Q103" s="248"/>
      <c r="R103" s="195">
        <v>7812</v>
      </c>
      <c r="S103" s="195">
        <f t="shared" si="16"/>
        <v>0</v>
      </c>
      <c r="T103" s="195">
        <f t="shared" si="17"/>
        <v>7812</v>
      </c>
      <c r="U103" s="248"/>
      <c r="V103" s="248"/>
      <c r="W103" s="195">
        <f t="shared" si="18"/>
        <v>7812</v>
      </c>
      <c r="X103" s="248" t="s">
        <v>689</v>
      </c>
      <c r="Y103" s="248">
        <v>6</v>
      </c>
      <c r="Z103" s="248">
        <v>28</v>
      </c>
      <c r="AA103" s="248"/>
      <c r="AB103" s="195" t="s">
        <v>689</v>
      </c>
      <c r="AC103" s="398" t="s">
        <v>1455</v>
      </c>
      <c r="AD103" s="310"/>
      <c r="AE103" s="248"/>
      <c r="AF103" s="248"/>
      <c r="AG103" s="248">
        <v>2</v>
      </c>
      <c r="AH103" s="248">
        <v>1</v>
      </c>
      <c r="AI103" s="195">
        <f t="shared" si="23"/>
        <v>1.5</v>
      </c>
      <c r="AJ103" s="248"/>
      <c r="AK103" s="248"/>
      <c r="AL103" s="248" t="s">
        <v>802</v>
      </c>
      <c r="AM103" s="248"/>
      <c r="AN103" s="248"/>
      <c r="AO103" s="248"/>
      <c r="AP103" s="248"/>
      <c r="AQ103" s="248"/>
      <c r="AR103" s="248"/>
      <c r="AS103" s="248"/>
      <c r="AT103" s="248"/>
      <c r="AU103" s="248"/>
      <c r="AV103" s="248"/>
      <c r="AW103" s="248"/>
      <c r="AX103" s="248"/>
      <c r="AY103" s="248"/>
      <c r="AZ103" s="248"/>
      <c r="BA103" s="248"/>
      <c r="BB103" s="386">
        <f t="shared" si="19"/>
        <v>0</v>
      </c>
      <c r="BC103" s="195">
        <f t="shared" si="20"/>
        <v>0</v>
      </c>
      <c r="BD103" s="195">
        <f t="shared" si="21"/>
        <v>7812</v>
      </c>
      <c r="BE103" s="359">
        <f t="shared" si="22"/>
        <v>1</v>
      </c>
      <c r="BF103" s="248"/>
      <c r="BG103" s="248"/>
      <c r="BH103" s="248"/>
      <c r="BI103" s="248"/>
      <c r="BJ103" s="248"/>
      <c r="BK103" s="248"/>
      <c r="BL103" s="248" t="s">
        <v>1505</v>
      </c>
      <c r="BM103" s="248"/>
      <c r="BN103" s="248"/>
      <c r="BO103" s="248"/>
      <c r="BP103" s="248"/>
      <c r="BQ103" s="248"/>
      <c r="BR103" s="248"/>
      <c r="BS103" s="248"/>
      <c r="BT103" s="248"/>
      <c r="BU103" s="248"/>
      <c r="BV103" s="248"/>
      <c r="BW103" s="248"/>
      <c r="BX103" s="248"/>
      <c r="BY103" s="248"/>
      <c r="BZ103" s="248"/>
      <c r="CA103" s="248"/>
      <c r="CB103" s="248"/>
      <c r="CC103" s="248"/>
      <c r="CD103" s="248"/>
      <c r="CE103" s="248"/>
      <c r="CF103" s="248"/>
      <c r="CG103" s="248"/>
      <c r="CH103" s="248"/>
      <c r="CI103" s="248"/>
      <c r="CJ103" s="248"/>
      <c r="CK103" s="248"/>
      <c r="CL103" s="248"/>
      <c r="CM103" s="248"/>
      <c r="CN103" s="248"/>
      <c r="CO103" s="248"/>
      <c r="CP103" s="248"/>
      <c r="CQ103" s="248"/>
      <c r="CR103" s="248"/>
      <c r="CS103" s="248"/>
      <c r="CT103" s="248"/>
      <c r="CU103" s="248"/>
      <c r="CV103" s="248"/>
      <c r="CW103" s="248"/>
      <c r="CX103" s="248"/>
      <c r="CY103" s="248"/>
      <c r="CZ103" s="248"/>
      <c r="DA103" s="248"/>
      <c r="DB103" s="248"/>
      <c r="DC103" s="248"/>
      <c r="DD103" s="248"/>
      <c r="DE103" s="248"/>
      <c r="DF103" s="248"/>
      <c r="DG103" s="248"/>
      <c r="DH103" s="248"/>
      <c r="DI103" s="248"/>
      <c r="DJ103" s="248"/>
      <c r="DK103" s="248"/>
      <c r="DL103" s="248"/>
      <c r="DM103" s="248"/>
      <c r="DN103" s="248"/>
      <c r="DO103" s="248"/>
      <c r="DP103" s="248"/>
      <c r="DQ103" s="248"/>
      <c r="DR103" s="248"/>
      <c r="DS103" s="248"/>
      <c r="DT103" s="248"/>
      <c r="DU103" s="248"/>
      <c r="DV103" s="248"/>
      <c r="DW103" s="248"/>
      <c r="DX103" s="248"/>
      <c r="DY103" s="248"/>
      <c r="DZ103" s="248"/>
      <c r="EA103" s="248"/>
      <c r="EB103" s="248"/>
      <c r="EC103" s="248"/>
      <c r="ED103" s="248"/>
      <c r="EE103" s="248"/>
      <c r="EF103" s="248"/>
      <c r="EG103" s="248"/>
      <c r="EH103" s="248"/>
      <c r="EI103" s="248"/>
      <c r="EJ103" s="248"/>
      <c r="EK103" s="248"/>
      <c r="EL103" s="248"/>
      <c r="EM103" s="248"/>
      <c r="EN103" s="248"/>
      <c r="EO103" s="248"/>
      <c r="EP103" s="248"/>
      <c r="EQ103" s="248"/>
      <c r="ER103" s="248"/>
      <c r="ES103" s="248"/>
      <c r="ET103" s="248"/>
      <c r="EU103" s="248"/>
      <c r="EV103" s="248"/>
      <c r="EW103" s="248"/>
      <c r="EX103" s="248"/>
      <c r="EY103" s="248"/>
      <c r="EZ103" s="248"/>
      <c r="FA103" s="248"/>
      <c r="FB103" s="248"/>
      <c r="FC103" s="248"/>
      <c r="FD103" s="248"/>
      <c r="FE103" s="248"/>
      <c r="FF103" s="248"/>
      <c r="FG103" s="248"/>
      <c r="FH103" s="248"/>
      <c r="FI103" s="248"/>
      <c r="FJ103" s="248"/>
      <c r="FK103" s="248"/>
      <c r="FL103" s="248"/>
      <c r="FM103" s="248"/>
      <c r="FN103" s="248"/>
      <c r="FO103" s="248"/>
      <c r="FP103" s="248"/>
      <c r="FQ103" s="248"/>
      <c r="FR103" s="248"/>
      <c r="FS103" s="248"/>
      <c r="FT103" s="248"/>
      <c r="FU103" s="248"/>
      <c r="FV103" s="248"/>
      <c r="FW103" s="248"/>
      <c r="FX103" s="248"/>
      <c r="FY103" s="248"/>
      <c r="FZ103" s="248"/>
      <c r="GA103" s="248"/>
      <c r="GB103" s="248"/>
      <c r="GC103" s="248"/>
      <c r="GD103" s="248"/>
      <c r="GE103" s="248"/>
      <c r="GF103" s="248"/>
      <c r="GG103" s="248"/>
      <c r="GH103" s="248"/>
      <c r="GI103" s="248"/>
      <c r="GJ103" s="248"/>
      <c r="GK103" s="248"/>
      <c r="GL103" s="248"/>
      <c r="GM103" s="248"/>
      <c r="GN103" s="248"/>
      <c r="GO103" s="248"/>
      <c r="GP103" s="248"/>
      <c r="GQ103" s="248"/>
      <c r="GR103" s="248"/>
      <c r="GS103" s="248"/>
      <c r="GT103" s="248"/>
      <c r="GU103" s="248"/>
      <c r="GV103" s="248"/>
      <c r="GW103" s="248"/>
      <c r="GX103" s="248"/>
      <c r="GY103" s="248"/>
      <c r="GZ103" s="248"/>
      <c r="HA103" s="248"/>
      <c r="HB103" s="248"/>
      <c r="HC103" s="248"/>
      <c r="HD103" s="248"/>
      <c r="HE103" s="248"/>
      <c r="HF103" s="248"/>
      <c r="HG103" s="248"/>
      <c r="HH103" s="248"/>
      <c r="HI103" s="248"/>
      <c r="HJ103" s="248"/>
      <c r="HK103" s="248"/>
      <c r="HL103" s="248"/>
      <c r="HM103" s="248"/>
      <c r="HN103" s="248"/>
      <c r="HO103" s="248"/>
      <c r="HP103" s="248"/>
      <c r="HQ103" s="248"/>
      <c r="HR103" s="248"/>
      <c r="HS103" s="248"/>
      <c r="HT103" s="248"/>
      <c r="HU103" s="248"/>
      <c r="HV103" s="248"/>
      <c r="HW103" s="248"/>
      <c r="HX103" s="248"/>
      <c r="HY103" s="248"/>
      <c r="HZ103" s="248"/>
      <c r="IA103" s="248"/>
      <c r="IB103" s="248"/>
      <c r="IC103" s="248"/>
      <c r="ID103" s="248"/>
      <c r="IE103" s="248"/>
      <c r="IF103" s="248"/>
      <c r="IG103" s="248"/>
      <c r="IH103" s="248"/>
      <c r="II103" s="248"/>
      <c r="IJ103" s="248"/>
      <c r="IK103" s="248"/>
      <c r="IL103" s="248"/>
      <c r="IM103" s="248"/>
      <c r="IN103" s="248"/>
      <c r="IO103" s="248"/>
      <c r="IP103" s="248"/>
      <c r="IQ103" s="248"/>
      <c r="IR103" s="248"/>
      <c r="IS103" s="248"/>
      <c r="IT103" s="248"/>
      <c r="IU103" s="248"/>
      <c r="IV103" s="248"/>
      <c r="IW103" s="248"/>
      <c r="IX103" s="248"/>
      <c r="IY103" s="248"/>
      <c r="IZ103" s="248"/>
      <c r="JA103" s="248"/>
      <c r="JB103" s="248"/>
      <c r="JC103" s="248"/>
      <c r="JD103" s="248"/>
      <c r="JE103" s="248"/>
      <c r="JF103" s="248"/>
      <c r="JG103" s="248"/>
      <c r="JH103" s="248"/>
      <c r="JI103" s="248"/>
      <c r="JJ103" s="248"/>
      <c r="JK103" s="248"/>
      <c r="JL103" s="248"/>
      <c r="JM103" s="248"/>
      <c r="JN103" s="248"/>
      <c r="JO103" s="248"/>
      <c r="JP103" s="248"/>
      <c r="JQ103" s="248"/>
      <c r="JR103" s="248"/>
      <c r="JS103" s="248"/>
      <c r="JT103" s="248"/>
      <c r="JU103" s="248"/>
      <c r="JV103" s="248"/>
      <c r="JW103" s="248"/>
      <c r="JX103" s="248"/>
      <c r="JY103" s="248"/>
      <c r="JZ103" s="248"/>
      <c r="KA103" s="248"/>
      <c r="KB103" s="248"/>
      <c r="KC103" s="248"/>
      <c r="KD103" s="248"/>
      <c r="KE103" s="248"/>
      <c r="KF103" s="248"/>
      <c r="KG103" s="248"/>
      <c r="KH103" s="248"/>
      <c r="KI103" s="248"/>
      <c r="KJ103" s="248"/>
      <c r="KK103" s="248"/>
      <c r="KL103" s="248"/>
      <c r="KM103" s="248"/>
      <c r="KN103" s="248"/>
      <c r="KO103" s="248"/>
      <c r="KP103" s="248"/>
      <c r="KQ103" s="248"/>
      <c r="KR103" s="248"/>
      <c r="KS103" s="248"/>
      <c r="KT103" s="248"/>
      <c r="KU103" s="248"/>
      <c r="KV103" s="248"/>
      <c r="KW103" s="248"/>
      <c r="KX103" s="248"/>
      <c r="KY103" s="248"/>
      <c r="KZ103" s="248"/>
      <c r="LA103" s="248"/>
      <c r="LB103" s="248"/>
      <c r="LC103" s="248"/>
      <c r="LD103" s="248"/>
      <c r="LE103" s="248"/>
      <c r="LF103" s="248"/>
      <c r="LG103" s="248"/>
      <c r="LH103" s="248"/>
      <c r="LI103" s="248"/>
      <c r="LJ103" s="248"/>
      <c r="LK103" s="248"/>
      <c r="LL103" s="248"/>
      <c r="LM103" s="248"/>
      <c r="LN103" s="248"/>
      <c r="LO103" s="248"/>
      <c r="LP103" s="248"/>
      <c r="LQ103" s="248"/>
      <c r="LR103" s="248"/>
      <c r="LS103" s="248"/>
      <c r="LT103" s="248"/>
      <c r="LU103" s="248"/>
      <c r="LV103" s="248"/>
      <c r="LW103" s="248"/>
      <c r="LX103" s="248"/>
      <c r="LY103" s="248"/>
      <c r="LZ103" s="248"/>
      <c r="MA103" s="248"/>
      <c r="MB103" s="248"/>
      <c r="MC103" s="248"/>
      <c r="MD103" s="248"/>
      <c r="ME103" s="248"/>
      <c r="MF103" s="248"/>
      <c r="MG103" s="248"/>
      <c r="MH103" s="248"/>
      <c r="MI103" s="248"/>
      <c r="MJ103" s="248"/>
      <c r="MK103" s="248"/>
      <c r="ML103" s="248"/>
      <c r="MM103" s="248"/>
      <c r="MN103" s="248"/>
      <c r="MO103" s="248"/>
      <c r="MP103" s="248"/>
      <c r="MQ103" s="248"/>
      <c r="MR103" s="248"/>
      <c r="MS103" s="248"/>
      <c r="MT103" s="248"/>
      <c r="MU103" s="248"/>
      <c r="MV103" s="248"/>
      <c r="MW103" s="248"/>
      <c r="MX103" s="248"/>
      <c r="MY103" s="248"/>
      <c r="MZ103" s="248"/>
      <c r="NA103" s="248"/>
      <c r="NB103" s="248"/>
      <c r="NC103" s="248"/>
      <c r="ND103" s="248"/>
      <c r="NE103" s="248"/>
      <c r="NF103" s="248"/>
      <c r="NG103" s="248"/>
      <c r="NH103" s="248"/>
      <c r="NI103" s="248"/>
      <c r="NJ103" s="248"/>
      <c r="NK103" s="248"/>
      <c r="NL103" s="248"/>
      <c r="NM103" s="248"/>
      <c r="NN103" s="248"/>
      <c r="NO103" s="248"/>
      <c r="NP103" s="248"/>
      <c r="NQ103" s="248"/>
      <c r="NR103" s="248"/>
      <c r="NS103" s="248"/>
      <c r="NT103" s="248"/>
      <c r="NU103" s="248"/>
      <c r="NV103" s="248"/>
      <c r="NW103" s="248"/>
      <c r="NX103" s="248"/>
      <c r="NY103" s="248"/>
      <c r="NZ103" s="248"/>
      <c r="OA103" s="248"/>
      <c r="OB103" s="248"/>
      <c r="OC103" s="248"/>
      <c r="OD103" s="248"/>
      <c r="OE103" s="248"/>
      <c r="OF103" s="248"/>
      <c r="OG103" s="248"/>
      <c r="OH103" s="248"/>
      <c r="OI103" s="248"/>
      <c r="OJ103" s="248"/>
      <c r="OK103" s="248"/>
      <c r="OL103" s="248"/>
      <c r="OM103" s="248"/>
      <c r="ON103" s="248"/>
      <c r="OO103" s="248"/>
      <c r="OP103" s="248"/>
      <c r="OQ103" s="248"/>
      <c r="OR103" s="248"/>
      <c r="OS103" s="248"/>
      <c r="OT103" s="248"/>
      <c r="OU103" s="248"/>
      <c r="OV103" s="248"/>
      <c r="OW103" s="248"/>
      <c r="OX103" s="248"/>
      <c r="OY103" s="248"/>
      <c r="OZ103" s="248"/>
      <c r="PA103" s="248"/>
      <c r="PB103" s="248"/>
      <c r="PC103" s="248"/>
      <c r="PD103" s="248"/>
      <c r="PE103" s="248"/>
      <c r="PF103" s="248"/>
      <c r="PG103" s="248"/>
      <c r="PH103" s="248"/>
      <c r="PI103" s="248"/>
      <c r="PJ103" s="248"/>
      <c r="PK103" s="248"/>
      <c r="PL103" s="248"/>
      <c r="PM103" s="248"/>
      <c r="PN103" s="248"/>
      <c r="PO103" s="248"/>
      <c r="PP103" s="248"/>
    </row>
    <row r="104" spans="1:432" s="227" customFormat="1" x14ac:dyDescent="0.2">
      <c r="A104" s="342" t="s">
        <v>16</v>
      </c>
      <c r="B104" s="342" t="s">
        <v>159</v>
      </c>
      <c r="C104" s="342" t="s">
        <v>161</v>
      </c>
      <c r="D104" s="342" t="s">
        <v>160</v>
      </c>
      <c r="E104" s="342"/>
      <c r="F104" s="342" t="s">
        <v>14</v>
      </c>
      <c r="G104" s="342">
        <v>201510</v>
      </c>
      <c r="H104" s="342" t="s">
        <v>689</v>
      </c>
      <c r="I104" s="342" t="s">
        <v>162</v>
      </c>
      <c r="J104" s="342"/>
      <c r="K104" s="343" t="s">
        <v>1317</v>
      </c>
      <c r="L104" s="342" t="s">
        <v>1317</v>
      </c>
      <c r="M104" s="343"/>
      <c r="N104" s="343"/>
      <c r="O104" s="343"/>
      <c r="P104" s="343"/>
      <c r="Q104" s="342"/>
      <c r="R104" s="342">
        <v>7812</v>
      </c>
      <c r="S104" s="342">
        <f t="shared" si="16"/>
        <v>0</v>
      </c>
      <c r="T104" s="342">
        <f t="shared" si="17"/>
        <v>7812</v>
      </c>
      <c r="U104" s="342"/>
      <c r="V104" s="342"/>
      <c r="W104" s="342">
        <f t="shared" si="18"/>
        <v>7812</v>
      </c>
      <c r="X104" s="342" t="s">
        <v>689</v>
      </c>
      <c r="Y104" s="342">
        <v>10</v>
      </c>
      <c r="Z104" s="342">
        <v>30</v>
      </c>
      <c r="AA104" s="342"/>
      <c r="AB104" s="342" t="s">
        <v>689</v>
      </c>
      <c r="AC104" s="398" t="s">
        <v>1455</v>
      </c>
      <c r="AD104" s="344"/>
      <c r="AE104" s="342"/>
      <c r="AF104" s="342"/>
      <c r="AG104" s="342">
        <v>1</v>
      </c>
      <c r="AH104" s="342">
        <v>1</v>
      </c>
      <c r="AI104" s="342">
        <f t="shared" si="23"/>
        <v>1</v>
      </c>
      <c r="AJ104" s="342"/>
      <c r="AK104" s="342"/>
      <c r="AL104" s="342"/>
      <c r="AM104" s="342"/>
      <c r="AN104" s="342"/>
      <c r="AO104" s="342"/>
      <c r="AP104" s="342"/>
      <c r="AQ104" s="342"/>
      <c r="AR104" s="342"/>
      <c r="AS104" s="342"/>
      <c r="AT104" s="342"/>
      <c r="AU104" s="342"/>
      <c r="AV104" s="342"/>
      <c r="AW104" s="342"/>
      <c r="AX104" s="342"/>
      <c r="AY104" s="342"/>
      <c r="AZ104" s="342"/>
      <c r="BA104" s="342"/>
      <c r="BB104" s="386">
        <f t="shared" si="19"/>
        <v>0</v>
      </c>
      <c r="BC104" s="195">
        <f t="shared" si="20"/>
        <v>0</v>
      </c>
      <c r="BD104" s="195">
        <f t="shared" si="21"/>
        <v>7812</v>
      </c>
      <c r="BE104" s="359">
        <f t="shared" si="22"/>
        <v>1</v>
      </c>
      <c r="BF104" s="342"/>
      <c r="BG104" s="342"/>
      <c r="BH104" s="342"/>
      <c r="BI104" s="342"/>
      <c r="BJ104" s="342"/>
      <c r="BK104" s="342"/>
      <c r="BL104" s="342" t="s">
        <v>1090</v>
      </c>
      <c r="BM104" s="342"/>
      <c r="BN104" s="342"/>
      <c r="BO104" s="342"/>
      <c r="BP104" s="342"/>
      <c r="BQ104" s="342"/>
      <c r="BR104" s="342"/>
      <c r="BS104" s="342"/>
      <c r="BT104" s="342"/>
      <c r="BU104" s="342"/>
      <c r="BV104" s="342"/>
      <c r="BW104" s="342"/>
      <c r="BX104" s="342"/>
      <c r="BY104" s="342"/>
      <c r="BZ104" s="342"/>
      <c r="CA104" s="342"/>
      <c r="CB104" s="342"/>
      <c r="CC104" s="342"/>
      <c r="CD104" s="342"/>
      <c r="CE104" s="342"/>
      <c r="CF104" s="342"/>
      <c r="CG104" s="342"/>
      <c r="CH104" s="342"/>
      <c r="CI104" s="342"/>
      <c r="CJ104" s="342"/>
      <c r="CK104" s="342"/>
      <c r="CL104" s="342"/>
      <c r="CM104" s="342"/>
      <c r="CN104" s="342"/>
      <c r="CO104" s="342"/>
      <c r="CP104" s="342"/>
      <c r="CQ104" s="342"/>
      <c r="CR104" s="342"/>
      <c r="CS104" s="342"/>
      <c r="CT104" s="342"/>
      <c r="CU104" s="342"/>
      <c r="CV104" s="342"/>
      <c r="CW104" s="342"/>
      <c r="CX104" s="342"/>
      <c r="CY104" s="342"/>
      <c r="CZ104" s="342"/>
      <c r="DA104" s="342"/>
      <c r="DB104" s="342"/>
      <c r="DC104" s="342"/>
      <c r="DD104" s="342"/>
      <c r="DE104" s="342"/>
      <c r="DF104" s="342"/>
      <c r="DG104" s="342"/>
      <c r="DH104" s="342"/>
      <c r="DI104" s="342"/>
      <c r="DJ104" s="342"/>
      <c r="DK104" s="342"/>
      <c r="DL104" s="342"/>
      <c r="DM104" s="342"/>
      <c r="DN104" s="342"/>
      <c r="DO104" s="342"/>
      <c r="DP104" s="342"/>
      <c r="DQ104" s="342"/>
      <c r="DR104" s="342"/>
      <c r="DS104" s="342"/>
      <c r="DT104" s="342"/>
      <c r="DU104" s="342"/>
      <c r="DV104" s="342"/>
      <c r="DW104" s="342"/>
      <c r="DX104" s="342"/>
      <c r="DY104" s="342"/>
      <c r="DZ104" s="342"/>
      <c r="EA104" s="342"/>
      <c r="EB104" s="342"/>
      <c r="EC104" s="342"/>
      <c r="ED104" s="342"/>
      <c r="EE104" s="342"/>
      <c r="EF104" s="342"/>
      <c r="EG104" s="342"/>
      <c r="EH104" s="342"/>
      <c r="EI104" s="342"/>
      <c r="EJ104" s="342"/>
      <c r="EK104" s="342"/>
      <c r="EL104" s="342"/>
      <c r="EM104" s="342"/>
      <c r="EN104" s="342"/>
      <c r="EO104" s="342"/>
      <c r="EP104" s="342"/>
      <c r="EQ104" s="342"/>
      <c r="ER104" s="342"/>
      <c r="ES104" s="342"/>
      <c r="ET104" s="342"/>
      <c r="EU104" s="342"/>
      <c r="EV104" s="342"/>
      <c r="EW104" s="342"/>
      <c r="EX104" s="342"/>
      <c r="EY104" s="342"/>
      <c r="EZ104" s="342"/>
      <c r="FA104" s="342"/>
      <c r="FB104" s="342"/>
      <c r="FC104" s="342"/>
      <c r="FD104" s="342"/>
      <c r="FE104" s="342"/>
      <c r="FF104" s="342"/>
      <c r="FG104" s="342"/>
      <c r="FH104" s="342"/>
      <c r="FI104" s="342"/>
      <c r="FJ104" s="342"/>
      <c r="FK104" s="342"/>
      <c r="FL104" s="342"/>
      <c r="FM104" s="342"/>
      <c r="FN104" s="342"/>
      <c r="FO104" s="342"/>
      <c r="FP104" s="342"/>
      <c r="FQ104" s="342"/>
      <c r="FR104" s="342"/>
      <c r="FS104" s="342"/>
      <c r="FT104" s="342"/>
      <c r="FU104" s="342"/>
      <c r="FV104" s="342"/>
      <c r="FW104" s="342"/>
      <c r="FX104" s="342"/>
      <c r="FY104" s="342"/>
      <c r="FZ104" s="342"/>
      <c r="GA104" s="342"/>
      <c r="GB104" s="342"/>
      <c r="GC104" s="342"/>
      <c r="GD104" s="342"/>
      <c r="GE104" s="342"/>
      <c r="GF104" s="342"/>
      <c r="GG104" s="342"/>
      <c r="GH104" s="342"/>
      <c r="GI104" s="342"/>
      <c r="GJ104" s="342"/>
      <c r="GK104" s="342"/>
      <c r="GL104" s="342"/>
      <c r="GM104" s="342"/>
      <c r="GN104" s="342"/>
      <c r="GO104" s="342"/>
      <c r="GP104" s="342"/>
      <c r="GQ104" s="342"/>
      <c r="GR104" s="342"/>
      <c r="GS104" s="342"/>
      <c r="GT104" s="342"/>
      <c r="GU104" s="342"/>
      <c r="GV104" s="342"/>
      <c r="GW104" s="342"/>
      <c r="GX104" s="342"/>
      <c r="GY104" s="342"/>
      <c r="GZ104" s="342"/>
      <c r="HA104" s="342"/>
      <c r="HB104" s="342"/>
      <c r="HC104" s="342"/>
      <c r="HD104" s="342"/>
      <c r="HE104" s="342"/>
      <c r="HF104" s="342"/>
      <c r="HG104" s="342"/>
      <c r="HH104" s="342"/>
      <c r="HI104" s="342"/>
      <c r="HJ104" s="342"/>
      <c r="HK104" s="342"/>
      <c r="HL104" s="342"/>
      <c r="HM104" s="342"/>
      <c r="HN104" s="342"/>
      <c r="HO104" s="342"/>
      <c r="HP104" s="342"/>
      <c r="HQ104" s="342"/>
      <c r="HR104" s="342"/>
      <c r="HS104" s="342"/>
      <c r="HT104" s="342"/>
      <c r="HU104" s="342"/>
      <c r="HV104" s="342"/>
      <c r="HW104" s="342"/>
      <c r="HX104" s="342"/>
      <c r="HY104" s="342"/>
      <c r="HZ104" s="342"/>
      <c r="IA104" s="342"/>
      <c r="IB104" s="342"/>
      <c r="IC104" s="342"/>
      <c r="ID104" s="342"/>
      <c r="IE104" s="342"/>
      <c r="IF104" s="342"/>
      <c r="IG104" s="342"/>
      <c r="IH104" s="342"/>
      <c r="II104" s="342"/>
      <c r="IJ104" s="342"/>
      <c r="IK104" s="342"/>
      <c r="IL104" s="342"/>
      <c r="IM104" s="342"/>
      <c r="IN104" s="342"/>
      <c r="IO104" s="342"/>
      <c r="IP104" s="342"/>
      <c r="IQ104" s="342"/>
      <c r="IR104" s="342"/>
      <c r="IS104" s="342"/>
      <c r="IT104" s="342"/>
      <c r="IU104" s="342"/>
      <c r="IV104" s="342"/>
      <c r="IW104" s="342"/>
      <c r="IX104" s="342"/>
      <c r="IY104" s="342"/>
      <c r="IZ104" s="342"/>
      <c r="JA104" s="342"/>
      <c r="JB104" s="342"/>
      <c r="JC104" s="342"/>
      <c r="JD104" s="342"/>
      <c r="JE104" s="342"/>
      <c r="JF104" s="342"/>
      <c r="JG104" s="342"/>
      <c r="JH104" s="342"/>
      <c r="JI104" s="342"/>
      <c r="JJ104" s="342"/>
      <c r="JK104" s="342"/>
      <c r="JL104" s="342"/>
      <c r="JM104" s="342"/>
      <c r="JN104" s="342"/>
      <c r="JO104" s="342"/>
      <c r="JP104" s="342"/>
      <c r="JQ104" s="342"/>
      <c r="JR104" s="342"/>
      <c r="JS104" s="342"/>
      <c r="JT104" s="342"/>
      <c r="JU104" s="342"/>
      <c r="JV104" s="342"/>
      <c r="JW104" s="342"/>
      <c r="JX104" s="342"/>
      <c r="JY104" s="342"/>
      <c r="JZ104" s="342"/>
      <c r="KA104" s="342"/>
      <c r="KB104" s="342"/>
      <c r="KC104" s="342"/>
      <c r="KD104" s="342"/>
      <c r="KE104" s="342"/>
      <c r="KF104" s="342"/>
      <c r="KG104" s="342"/>
      <c r="KH104" s="342"/>
      <c r="KI104" s="342"/>
      <c r="KJ104" s="342"/>
      <c r="KK104" s="342"/>
      <c r="KL104" s="342"/>
      <c r="KM104" s="342"/>
      <c r="KN104" s="342"/>
      <c r="KO104" s="342"/>
      <c r="KP104" s="342"/>
      <c r="KQ104" s="342"/>
      <c r="KR104" s="342"/>
      <c r="KS104" s="342"/>
      <c r="KT104" s="342"/>
      <c r="KU104" s="342"/>
      <c r="KV104" s="342"/>
      <c r="KW104" s="342"/>
      <c r="KX104" s="342"/>
      <c r="KY104" s="342"/>
      <c r="KZ104" s="342"/>
      <c r="LA104" s="342"/>
      <c r="LB104" s="342"/>
      <c r="LC104" s="342"/>
      <c r="LD104" s="342"/>
      <c r="LE104" s="342"/>
      <c r="LF104" s="342"/>
      <c r="LG104" s="342"/>
      <c r="LH104" s="342"/>
      <c r="LI104" s="342"/>
      <c r="LJ104" s="342"/>
      <c r="LK104" s="342"/>
      <c r="LL104" s="342"/>
      <c r="LM104" s="342"/>
      <c r="LN104" s="342"/>
      <c r="LO104" s="342"/>
      <c r="LP104" s="342"/>
      <c r="LQ104" s="342"/>
      <c r="LR104" s="342"/>
      <c r="LS104" s="342"/>
      <c r="LT104" s="342"/>
      <c r="LU104" s="342"/>
      <c r="LV104" s="342"/>
      <c r="LW104" s="342"/>
      <c r="LX104" s="342"/>
      <c r="LY104" s="342"/>
      <c r="LZ104" s="342"/>
      <c r="MA104" s="342"/>
      <c r="MB104" s="342"/>
      <c r="MC104" s="342"/>
      <c r="MD104" s="342"/>
      <c r="ME104" s="342"/>
      <c r="MF104" s="342"/>
      <c r="MG104" s="342"/>
      <c r="MH104" s="342"/>
      <c r="MI104" s="342"/>
      <c r="MJ104" s="342"/>
      <c r="MK104" s="342"/>
      <c r="ML104" s="342"/>
      <c r="MM104" s="342"/>
      <c r="MN104" s="342"/>
      <c r="MO104" s="342"/>
      <c r="MP104" s="342"/>
      <c r="MQ104" s="342"/>
      <c r="MR104" s="342"/>
      <c r="MS104" s="342"/>
      <c r="MT104" s="342"/>
      <c r="MU104" s="342"/>
      <c r="MV104" s="342"/>
      <c r="MW104" s="342"/>
      <c r="MX104" s="342"/>
      <c r="MY104" s="342"/>
      <c r="MZ104" s="342"/>
      <c r="NA104" s="342"/>
      <c r="NB104" s="342"/>
      <c r="NC104" s="342"/>
      <c r="ND104" s="342"/>
      <c r="NE104" s="342"/>
      <c r="NF104" s="342"/>
      <c r="NG104" s="342"/>
      <c r="NH104" s="342"/>
      <c r="NI104" s="342"/>
      <c r="NJ104" s="342"/>
      <c r="NK104" s="342"/>
      <c r="NL104" s="342"/>
      <c r="NM104" s="342"/>
      <c r="NN104" s="342"/>
      <c r="NO104" s="342"/>
      <c r="NP104" s="342"/>
      <c r="NQ104" s="342"/>
      <c r="NR104" s="342"/>
      <c r="NS104" s="342"/>
      <c r="NT104" s="342"/>
      <c r="NU104" s="342"/>
      <c r="NV104" s="342"/>
      <c r="NW104" s="342"/>
      <c r="NX104" s="342"/>
      <c r="NY104" s="342"/>
      <c r="NZ104" s="342"/>
      <c r="OA104" s="342"/>
      <c r="OB104" s="342"/>
      <c r="OC104" s="342"/>
      <c r="OD104" s="342"/>
      <c r="OE104" s="342"/>
      <c r="OF104" s="342"/>
      <c r="OG104" s="342"/>
      <c r="OH104" s="342"/>
      <c r="OI104" s="342"/>
      <c r="OJ104" s="342"/>
      <c r="OK104" s="342"/>
      <c r="OL104" s="342"/>
      <c r="OM104" s="342"/>
      <c r="ON104" s="342"/>
      <c r="OO104" s="342"/>
      <c r="OP104" s="342"/>
      <c r="OQ104" s="342"/>
      <c r="OR104" s="342"/>
      <c r="OS104" s="342"/>
      <c r="OT104" s="342"/>
      <c r="OU104" s="342"/>
      <c r="OV104" s="342"/>
      <c r="OW104" s="342"/>
      <c r="OX104" s="342"/>
      <c r="OY104" s="342"/>
      <c r="OZ104" s="342"/>
      <c r="PA104" s="342"/>
      <c r="PB104" s="342"/>
      <c r="PC104" s="342"/>
      <c r="PD104" s="342"/>
      <c r="PE104" s="342"/>
      <c r="PF104" s="342"/>
      <c r="PG104" s="342"/>
      <c r="PH104" s="342"/>
      <c r="PI104" s="342"/>
      <c r="PJ104" s="342"/>
      <c r="PK104" s="342"/>
      <c r="PL104" s="342"/>
      <c r="PM104" s="342"/>
      <c r="PN104" s="342"/>
      <c r="PO104" s="342"/>
      <c r="PP104" s="342"/>
    </row>
    <row r="105" spans="1:432" s="227" customFormat="1" x14ac:dyDescent="0.2">
      <c r="A105" s="342" t="s">
        <v>16</v>
      </c>
      <c r="B105" s="342" t="s">
        <v>167</v>
      </c>
      <c r="C105" s="342" t="s">
        <v>169</v>
      </c>
      <c r="D105" s="342" t="s">
        <v>168</v>
      </c>
      <c r="E105" s="342"/>
      <c r="F105" s="342" t="s">
        <v>14</v>
      </c>
      <c r="G105" s="342">
        <v>201510</v>
      </c>
      <c r="H105" s="342" t="s">
        <v>689</v>
      </c>
      <c r="I105" s="342" t="s">
        <v>170</v>
      </c>
      <c r="J105" s="342"/>
      <c r="K105" s="343" t="s">
        <v>1317</v>
      </c>
      <c r="L105" s="342" t="s">
        <v>1317</v>
      </c>
      <c r="M105" s="343"/>
      <c r="N105" s="343"/>
      <c r="O105" s="343"/>
      <c r="P105" s="343"/>
      <c r="Q105" s="342"/>
      <c r="R105" s="342">
        <v>7812</v>
      </c>
      <c r="S105" s="342">
        <f t="shared" si="16"/>
        <v>0</v>
      </c>
      <c r="T105" s="342">
        <f t="shared" si="17"/>
        <v>7812</v>
      </c>
      <c r="U105" s="342"/>
      <c r="V105" s="342"/>
      <c r="W105" s="342">
        <f t="shared" si="18"/>
        <v>7812</v>
      </c>
      <c r="X105" s="342" t="s">
        <v>689</v>
      </c>
      <c r="Y105" s="342">
        <v>12</v>
      </c>
      <c r="Z105" s="342">
        <v>18</v>
      </c>
      <c r="AA105" s="342"/>
      <c r="AB105" s="342" t="s">
        <v>689</v>
      </c>
      <c r="AC105" s="398" t="s">
        <v>1455</v>
      </c>
      <c r="AD105" s="344"/>
      <c r="AE105" s="342"/>
      <c r="AF105" s="342"/>
      <c r="AG105" s="342">
        <v>1</v>
      </c>
      <c r="AH105" s="342">
        <v>2</v>
      </c>
      <c r="AI105" s="342">
        <f t="shared" si="23"/>
        <v>1.5</v>
      </c>
      <c r="AJ105" s="342"/>
      <c r="AK105" s="342"/>
      <c r="AL105" s="342"/>
      <c r="AM105" s="342"/>
      <c r="AN105" s="342"/>
      <c r="AO105" s="342"/>
      <c r="AP105" s="342"/>
      <c r="AQ105" s="342"/>
      <c r="AR105" s="342"/>
      <c r="AS105" s="342"/>
      <c r="AT105" s="342"/>
      <c r="AU105" s="342"/>
      <c r="AV105" s="342"/>
      <c r="AW105" s="342"/>
      <c r="AX105" s="342"/>
      <c r="AY105" s="342"/>
      <c r="AZ105" s="342"/>
      <c r="BA105" s="342"/>
      <c r="BB105" s="386">
        <f t="shared" si="19"/>
        <v>0</v>
      </c>
      <c r="BC105" s="195">
        <f t="shared" si="20"/>
        <v>0</v>
      </c>
      <c r="BD105" s="195">
        <f t="shared" si="21"/>
        <v>7812</v>
      </c>
      <c r="BE105" s="359">
        <f t="shared" si="22"/>
        <v>1</v>
      </c>
      <c r="BF105" s="342"/>
      <c r="BG105" s="342"/>
      <c r="BH105" s="342"/>
      <c r="BI105" s="342"/>
      <c r="BJ105" s="342"/>
      <c r="BK105" s="342"/>
      <c r="BL105" s="342" t="s">
        <v>1090</v>
      </c>
      <c r="BM105" s="342"/>
      <c r="BN105" s="342"/>
      <c r="BO105" s="342"/>
      <c r="BP105" s="342"/>
      <c r="BQ105" s="342"/>
      <c r="BR105" s="342"/>
      <c r="BS105" s="342"/>
      <c r="BT105" s="342"/>
      <c r="BU105" s="342"/>
      <c r="BV105" s="342"/>
      <c r="BW105" s="342"/>
      <c r="BX105" s="342"/>
      <c r="BY105" s="342"/>
      <c r="BZ105" s="342"/>
      <c r="CA105" s="342"/>
      <c r="CB105" s="342"/>
      <c r="CC105" s="342"/>
      <c r="CD105" s="342"/>
      <c r="CE105" s="342"/>
      <c r="CF105" s="342"/>
      <c r="CG105" s="342"/>
      <c r="CH105" s="342"/>
      <c r="CI105" s="342"/>
      <c r="CJ105" s="342"/>
      <c r="CK105" s="342"/>
      <c r="CL105" s="342"/>
      <c r="CM105" s="342"/>
      <c r="CN105" s="342"/>
      <c r="CO105" s="342"/>
      <c r="CP105" s="342"/>
      <c r="CQ105" s="342"/>
      <c r="CR105" s="342"/>
      <c r="CS105" s="342"/>
      <c r="CT105" s="342"/>
      <c r="CU105" s="342"/>
      <c r="CV105" s="342"/>
      <c r="CW105" s="342"/>
      <c r="CX105" s="342"/>
      <c r="CY105" s="342"/>
      <c r="CZ105" s="342"/>
      <c r="DA105" s="342"/>
      <c r="DB105" s="342"/>
      <c r="DC105" s="342"/>
      <c r="DD105" s="342"/>
      <c r="DE105" s="342"/>
      <c r="DF105" s="342"/>
      <c r="DG105" s="342"/>
      <c r="DH105" s="342"/>
      <c r="DI105" s="342"/>
      <c r="DJ105" s="342"/>
      <c r="DK105" s="342"/>
      <c r="DL105" s="342"/>
      <c r="DM105" s="342"/>
      <c r="DN105" s="342"/>
      <c r="DO105" s="342"/>
      <c r="DP105" s="342"/>
      <c r="DQ105" s="342"/>
      <c r="DR105" s="342"/>
      <c r="DS105" s="342"/>
      <c r="DT105" s="342"/>
      <c r="DU105" s="342"/>
      <c r="DV105" s="342"/>
      <c r="DW105" s="342"/>
      <c r="DX105" s="342"/>
      <c r="DY105" s="342"/>
      <c r="DZ105" s="342"/>
      <c r="EA105" s="342"/>
      <c r="EB105" s="342"/>
      <c r="EC105" s="342"/>
      <c r="ED105" s="342"/>
      <c r="EE105" s="342"/>
      <c r="EF105" s="342"/>
      <c r="EG105" s="342"/>
      <c r="EH105" s="342"/>
      <c r="EI105" s="342"/>
      <c r="EJ105" s="342"/>
      <c r="EK105" s="342"/>
      <c r="EL105" s="342"/>
      <c r="EM105" s="342"/>
      <c r="EN105" s="342"/>
      <c r="EO105" s="342"/>
      <c r="EP105" s="342"/>
      <c r="EQ105" s="342"/>
      <c r="ER105" s="342"/>
      <c r="ES105" s="342"/>
      <c r="ET105" s="342"/>
      <c r="EU105" s="342"/>
      <c r="EV105" s="342"/>
      <c r="EW105" s="342"/>
      <c r="EX105" s="342"/>
      <c r="EY105" s="342"/>
      <c r="EZ105" s="342"/>
      <c r="FA105" s="342"/>
      <c r="FB105" s="342"/>
      <c r="FC105" s="342"/>
      <c r="FD105" s="342"/>
      <c r="FE105" s="342"/>
      <c r="FF105" s="342"/>
      <c r="FG105" s="342"/>
      <c r="FH105" s="342"/>
      <c r="FI105" s="342"/>
      <c r="FJ105" s="342"/>
      <c r="FK105" s="342"/>
      <c r="FL105" s="342"/>
      <c r="FM105" s="342"/>
      <c r="FN105" s="342"/>
      <c r="FO105" s="342"/>
      <c r="FP105" s="342"/>
      <c r="FQ105" s="342"/>
      <c r="FR105" s="342"/>
      <c r="FS105" s="342"/>
      <c r="FT105" s="342"/>
      <c r="FU105" s="342"/>
      <c r="FV105" s="342"/>
      <c r="FW105" s="342"/>
      <c r="FX105" s="342"/>
      <c r="FY105" s="342"/>
      <c r="FZ105" s="342"/>
      <c r="GA105" s="342"/>
      <c r="GB105" s="342"/>
      <c r="GC105" s="342"/>
      <c r="GD105" s="342"/>
      <c r="GE105" s="342"/>
      <c r="GF105" s="342"/>
      <c r="GG105" s="342"/>
      <c r="GH105" s="342"/>
      <c r="GI105" s="342"/>
      <c r="GJ105" s="342"/>
      <c r="GK105" s="342"/>
      <c r="GL105" s="342"/>
      <c r="GM105" s="342"/>
      <c r="GN105" s="342"/>
      <c r="GO105" s="342"/>
      <c r="GP105" s="342"/>
      <c r="GQ105" s="342"/>
      <c r="GR105" s="342"/>
      <c r="GS105" s="342"/>
      <c r="GT105" s="342"/>
      <c r="GU105" s="342"/>
      <c r="GV105" s="342"/>
      <c r="GW105" s="342"/>
      <c r="GX105" s="342"/>
      <c r="GY105" s="342"/>
      <c r="GZ105" s="342"/>
      <c r="HA105" s="342"/>
      <c r="HB105" s="342"/>
      <c r="HC105" s="342"/>
      <c r="HD105" s="342"/>
      <c r="HE105" s="342"/>
      <c r="HF105" s="342"/>
      <c r="HG105" s="342"/>
      <c r="HH105" s="342"/>
      <c r="HI105" s="342"/>
      <c r="HJ105" s="342"/>
      <c r="HK105" s="342"/>
      <c r="HL105" s="342"/>
      <c r="HM105" s="342"/>
      <c r="HN105" s="342"/>
      <c r="HO105" s="342"/>
      <c r="HP105" s="342"/>
      <c r="HQ105" s="342"/>
      <c r="HR105" s="342"/>
      <c r="HS105" s="342"/>
      <c r="HT105" s="342"/>
      <c r="HU105" s="342"/>
      <c r="HV105" s="342"/>
      <c r="HW105" s="342"/>
      <c r="HX105" s="342"/>
      <c r="HY105" s="342"/>
      <c r="HZ105" s="342"/>
      <c r="IA105" s="342"/>
      <c r="IB105" s="342"/>
      <c r="IC105" s="342"/>
      <c r="ID105" s="342"/>
      <c r="IE105" s="342"/>
      <c r="IF105" s="342"/>
      <c r="IG105" s="342"/>
      <c r="IH105" s="342"/>
      <c r="II105" s="342"/>
      <c r="IJ105" s="342"/>
      <c r="IK105" s="342"/>
      <c r="IL105" s="342"/>
      <c r="IM105" s="342"/>
      <c r="IN105" s="342"/>
      <c r="IO105" s="342"/>
      <c r="IP105" s="342"/>
      <c r="IQ105" s="342"/>
      <c r="IR105" s="342"/>
      <c r="IS105" s="342"/>
      <c r="IT105" s="342"/>
      <c r="IU105" s="342"/>
      <c r="IV105" s="342"/>
      <c r="IW105" s="342"/>
      <c r="IX105" s="342"/>
      <c r="IY105" s="342"/>
      <c r="IZ105" s="342"/>
      <c r="JA105" s="342"/>
      <c r="JB105" s="342"/>
      <c r="JC105" s="342"/>
      <c r="JD105" s="342"/>
      <c r="JE105" s="342"/>
      <c r="JF105" s="342"/>
      <c r="JG105" s="342"/>
      <c r="JH105" s="342"/>
      <c r="JI105" s="342"/>
      <c r="JJ105" s="342"/>
      <c r="JK105" s="342"/>
      <c r="JL105" s="342"/>
      <c r="JM105" s="342"/>
      <c r="JN105" s="342"/>
      <c r="JO105" s="342"/>
      <c r="JP105" s="342"/>
      <c r="JQ105" s="342"/>
      <c r="JR105" s="342"/>
      <c r="JS105" s="342"/>
      <c r="JT105" s="342"/>
      <c r="JU105" s="342"/>
      <c r="JV105" s="342"/>
      <c r="JW105" s="342"/>
      <c r="JX105" s="342"/>
      <c r="JY105" s="342"/>
      <c r="JZ105" s="342"/>
      <c r="KA105" s="342"/>
      <c r="KB105" s="342"/>
      <c r="KC105" s="342"/>
      <c r="KD105" s="342"/>
      <c r="KE105" s="342"/>
      <c r="KF105" s="342"/>
      <c r="KG105" s="342"/>
      <c r="KH105" s="342"/>
      <c r="KI105" s="342"/>
      <c r="KJ105" s="342"/>
      <c r="KK105" s="342"/>
      <c r="KL105" s="342"/>
      <c r="KM105" s="342"/>
      <c r="KN105" s="342"/>
      <c r="KO105" s="342"/>
      <c r="KP105" s="342"/>
      <c r="KQ105" s="342"/>
      <c r="KR105" s="342"/>
      <c r="KS105" s="342"/>
      <c r="KT105" s="342"/>
      <c r="KU105" s="342"/>
      <c r="KV105" s="342"/>
      <c r="KW105" s="342"/>
      <c r="KX105" s="342"/>
      <c r="KY105" s="342"/>
      <c r="KZ105" s="342"/>
      <c r="LA105" s="342"/>
      <c r="LB105" s="342"/>
      <c r="LC105" s="342"/>
      <c r="LD105" s="342"/>
      <c r="LE105" s="342"/>
      <c r="LF105" s="342"/>
      <c r="LG105" s="342"/>
      <c r="LH105" s="342"/>
      <c r="LI105" s="342"/>
      <c r="LJ105" s="342"/>
      <c r="LK105" s="342"/>
      <c r="LL105" s="342"/>
      <c r="LM105" s="342"/>
      <c r="LN105" s="342"/>
      <c r="LO105" s="342"/>
      <c r="LP105" s="342"/>
      <c r="LQ105" s="342"/>
      <c r="LR105" s="342"/>
      <c r="LS105" s="342"/>
      <c r="LT105" s="342"/>
      <c r="LU105" s="342"/>
      <c r="LV105" s="342"/>
      <c r="LW105" s="342"/>
      <c r="LX105" s="342"/>
      <c r="LY105" s="342"/>
      <c r="LZ105" s="342"/>
      <c r="MA105" s="342"/>
      <c r="MB105" s="342"/>
      <c r="MC105" s="342"/>
      <c r="MD105" s="342"/>
      <c r="ME105" s="342"/>
      <c r="MF105" s="342"/>
      <c r="MG105" s="342"/>
      <c r="MH105" s="342"/>
      <c r="MI105" s="342"/>
      <c r="MJ105" s="342"/>
      <c r="MK105" s="342"/>
      <c r="ML105" s="342"/>
      <c r="MM105" s="342"/>
      <c r="MN105" s="342"/>
      <c r="MO105" s="342"/>
      <c r="MP105" s="342"/>
      <c r="MQ105" s="342"/>
      <c r="MR105" s="342"/>
      <c r="MS105" s="342"/>
      <c r="MT105" s="342"/>
      <c r="MU105" s="342"/>
      <c r="MV105" s="342"/>
      <c r="MW105" s="342"/>
      <c r="MX105" s="342"/>
      <c r="MY105" s="342"/>
      <c r="MZ105" s="342"/>
      <c r="NA105" s="342"/>
      <c r="NB105" s="342"/>
      <c r="NC105" s="342"/>
      <c r="ND105" s="342"/>
      <c r="NE105" s="342"/>
      <c r="NF105" s="342"/>
      <c r="NG105" s="342"/>
      <c r="NH105" s="342"/>
      <c r="NI105" s="342"/>
      <c r="NJ105" s="342"/>
      <c r="NK105" s="342"/>
      <c r="NL105" s="342"/>
      <c r="NM105" s="342"/>
      <c r="NN105" s="342"/>
      <c r="NO105" s="342"/>
      <c r="NP105" s="342"/>
      <c r="NQ105" s="342"/>
      <c r="NR105" s="342"/>
      <c r="NS105" s="342"/>
      <c r="NT105" s="342"/>
      <c r="NU105" s="342"/>
      <c r="NV105" s="342"/>
      <c r="NW105" s="342"/>
      <c r="NX105" s="342"/>
      <c r="NY105" s="342"/>
      <c r="NZ105" s="342"/>
      <c r="OA105" s="342"/>
      <c r="OB105" s="342"/>
      <c r="OC105" s="342"/>
      <c r="OD105" s="342"/>
      <c r="OE105" s="342"/>
      <c r="OF105" s="342"/>
      <c r="OG105" s="342"/>
      <c r="OH105" s="342"/>
      <c r="OI105" s="342"/>
      <c r="OJ105" s="342"/>
      <c r="OK105" s="342"/>
      <c r="OL105" s="342"/>
      <c r="OM105" s="342"/>
      <c r="ON105" s="342"/>
      <c r="OO105" s="342"/>
      <c r="OP105" s="342"/>
      <c r="OQ105" s="342"/>
      <c r="OR105" s="342"/>
      <c r="OS105" s="342"/>
      <c r="OT105" s="342"/>
      <c r="OU105" s="342"/>
      <c r="OV105" s="342"/>
      <c r="OW105" s="342"/>
      <c r="OX105" s="342"/>
      <c r="OY105" s="342"/>
      <c r="OZ105" s="342"/>
      <c r="PA105" s="342"/>
      <c r="PB105" s="342"/>
      <c r="PC105" s="342"/>
      <c r="PD105" s="342"/>
      <c r="PE105" s="342"/>
      <c r="PF105" s="342"/>
      <c r="PG105" s="342"/>
      <c r="PH105" s="342"/>
      <c r="PI105" s="342"/>
      <c r="PJ105" s="342"/>
      <c r="PK105" s="342"/>
      <c r="PL105" s="342"/>
      <c r="PM105" s="342"/>
      <c r="PN105" s="342"/>
      <c r="PO105" s="342"/>
      <c r="PP105" s="342"/>
    </row>
    <row r="106" spans="1:432" s="372" customFormat="1" x14ac:dyDescent="0.2">
      <c r="A106" s="342" t="s">
        <v>16</v>
      </c>
      <c r="B106" s="342" t="s">
        <v>305</v>
      </c>
      <c r="C106" s="342" t="s">
        <v>544</v>
      </c>
      <c r="D106" s="342" t="s">
        <v>306</v>
      </c>
      <c r="E106" s="342" t="s">
        <v>307</v>
      </c>
      <c r="F106" s="342" t="s">
        <v>14</v>
      </c>
      <c r="G106" s="342">
        <v>201510</v>
      </c>
      <c r="H106" s="342" t="s">
        <v>689</v>
      </c>
      <c r="I106" s="342" t="s">
        <v>308</v>
      </c>
      <c r="J106" s="342"/>
      <c r="K106" s="343" t="s">
        <v>1317</v>
      </c>
      <c r="L106" s="342" t="s">
        <v>1317</v>
      </c>
      <c r="M106" s="343"/>
      <c r="N106" s="343"/>
      <c r="O106" s="343"/>
      <c r="P106" s="343"/>
      <c r="Q106" s="342"/>
      <c r="R106" s="342">
        <v>7812</v>
      </c>
      <c r="S106" s="342">
        <f t="shared" si="16"/>
        <v>0</v>
      </c>
      <c r="T106" s="342">
        <f t="shared" si="17"/>
        <v>7812</v>
      </c>
      <c r="U106" s="342"/>
      <c r="V106" s="342"/>
      <c r="W106" s="342">
        <f t="shared" si="18"/>
        <v>7812</v>
      </c>
      <c r="X106" s="342" t="s">
        <v>689</v>
      </c>
      <c r="Y106" s="342">
        <v>8</v>
      </c>
      <c r="Z106" s="342">
        <v>22</v>
      </c>
      <c r="AA106" s="342"/>
      <c r="AB106" s="342" t="s">
        <v>689</v>
      </c>
      <c r="AC106" s="398" t="s">
        <v>1455</v>
      </c>
      <c r="AD106" s="344"/>
      <c r="AE106" s="342"/>
      <c r="AF106" s="342"/>
      <c r="AG106" s="342">
        <v>2</v>
      </c>
      <c r="AH106" s="342">
        <v>2</v>
      </c>
      <c r="AI106" s="342">
        <f t="shared" si="23"/>
        <v>2</v>
      </c>
      <c r="AJ106" s="342"/>
      <c r="AK106" s="342"/>
      <c r="AL106" s="342"/>
      <c r="AM106" s="342"/>
      <c r="AN106" s="342"/>
      <c r="AO106" s="342"/>
      <c r="AP106" s="342"/>
      <c r="AQ106" s="342"/>
      <c r="AR106" s="342"/>
      <c r="AS106" s="342"/>
      <c r="AT106" s="342"/>
      <c r="AU106" s="342"/>
      <c r="AV106" s="342"/>
      <c r="AW106" s="342"/>
      <c r="AX106" s="342"/>
      <c r="AY106" s="342"/>
      <c r="AZ106" s="342"/>
      <c r="BA106" s="342"/>
      <c r="BB106" s="386">
        <f t="shared" si="19"/>
        <v>0</v>
      </c>
      <c r="BC106" s="195">
        <f t="shared" si="20"/>
        <v>0</v>
      </c>
      <c r="BD106" s="195">
        <f t="shared" si="21"/>
        <v>7812</v>
      </c>
      <c r="BE106" s="359">
        <f t="shared" si="22"/>
        <v>1</v>
      </c>
      <c r="BF106" s="342"/>
      <c r="BG106" s="342"/>
      <c r="BH106" s="342"/>
      <c r="BI106" s="342"/>
      <c r="BJ106" s="342"/>
      <c r="BK106" s="342"/>
      <c r="BL106" s="342" t="s">
        <v>1090</v>
      </c>
      <c r="BM106" s="342"/>
      <c r="BN106" s="342"/>
      <c r="BO106" s="342"/>
      <c r="BP106" s="342"/>
      <c r="BQ106" s="342"/>
      <c r="BR106" s="342"/>
      <c r="BS106" s="342"/>
      <c r="BT106" s="342"/>
      <c r="BU106" s="342"/>
      <c r="BV106" s="342"/>
      <c r="BW106" s="342"/>
      <c r="BX106" s="342"/>
      <c r="BY106" s="342"/>
      <c r="BZ106" s="342"/>
      <c r="CA106" s="342"/>
      <c r="CB106" s="342"/>
      <c r="CC106" s="342"/>
      <c r="CD106" s="342"/>
      <c r="CE106" s="342"/>
      <c r="CF106" s="342"/>
      <c r="CG106" s="342"/>
      <c r="CH106" s="342"/>
      <c r="CI106" s="342"/>
      <c r="CJ106" s="342"/>
      <c r="CK106" s="342"/>
      <c r="CL106" s="342"/>
      <c r="CM106" s="342"/>
      <c r="CN106" s="342"/>
      <c r="CO106" s="342"/>
      <c r="CP106" s="342"/>
      <c r="CQ106" s="342"/>
      <c r="CR106" s="342"/>
      <c r="CS106" s="342"/>
      <c r="CT106" s="342"/>
      <c r="CU106" s="342"/>
      <c r="CV106" s="342"/>
      <c r="CW106" s="342"/>
      <c r="CX106" s="342"/>
      <c r="CY106" s="342"/>
      <c r="CZ106" s="342"/>
      <c r="DA106" s="342"/>
      <c r="DB106" s="342"/>
      <c r="DC106" s="342"/>
      <c r="DD106" s="342"/>
      <c r="DE106" s="342"/>
      <c r="DF106" s="342"/>
      <c r="DG106" s="342"/>
      <c r="DH106" s="342"/>
      <c r="DI106" s="342"/>
      <c r="DJ106" s="342"/>
      <c r="DK106" s="342"/>
      <c r="DL106" s="342"/>
      <c r="DM106" s="342"/>
      <c r="DN106" s="342"/>
      <c r="DO106" s="342"/>
      <c r="DP106" s="342"/>
      <c r="DQ106" s="342"/>
      <c r="DR106" s="342"/>
      <c r="DS106" s="342"/>
      <c r="DT106" s="342"/>
      <c r="DU106" s="342"/>
      <c r="DV106" s="342"/>
      <c r="DW106" s="342"/>
      <c r="DX106" s="342"/>
      <c r="DY106" s="342"/>
      <c r="DZ106" s="342"/>
      <c r="EA106" s="342"/>
      <c r="EB106" s="342"/>
      <c r="EC106" s="342"/>
      <c r="ED106" s="342"/>
      <c r="EE106" s="342"/>
      <c r="EF106" s="342"/>
      <c r="EG106" s="342"/>
      <c r="EH106" s="342"/>
      <c r="EI106" s="342"/>
      <c r="EJ106" s="342"/>
      <c r="EK106" s="342"/>
      <c r="EL106" s="342"/>
      <c r="EM106" s="342"/>
      <c r="EN106" s="342"/>
      <c r="EO106" s="342"/>
      <c r="EP106" s="342"/>
      <c r="EQ106" s="342"/>
      <c r="ER106" s="342"/>
      <c r="ES106" s="342"/>
      <c r="ET106" s="342"/>
      <c r="EU106" s="342"/>
      <c r="EV106" s="342"/>
      <c r="EW106" s="342"/>
      <c r="EX106" s="342"/>
      <c r="EY106" s="342"/>
      <c r="EZ106" s="342"/>
      <c r="FA106" s="342"/>
      <c r="FB106" s="342"/>
      <c r="FC106" s="342"/>
      <c r="FD106" s="342"/>
      <c r="FE106" s="342"/>
      <c r="FF106" s="342"/>
      <c r="FG106" s="342"/>
      <c r="FH106" s="342"/>
      <c r="FI106" s="342"/>
      <c r="FJ106" s="342"/>
      <c r="FK106" s="342"/>
      <c r="FL106" s="342"/>
      <c r="FM106" s="342"/>
      <c r="FN106" s="342"/>
      <c r="FO106" s="342"/>
      <c r="FP106" s="342"/>
      <c r="FQ106" s="342"/>
      <c r="FR106" s="342"/>
      <c r="FS106" s="342"/>
      <c r="FT106" s="342"/>
      <c r="FU106" s="342"/>
      <c r="FV106" s="342"/>
      <c r="FW106" s="342"/>
      <c r="FX106" s="342"/>
      <c r="FY106" s="342"/>
      <c r="FZ106" s="342"/>
      <c r="GA106" s="342"/>
      <c r="GB106" s="342"/>
      <c r="GC106" s="342"/>
      <c r="GD106" s="342"/>
      <c r="GE106" s="342"/>
      <c r="GF106" s="342"/>
      <c r="GG106" s="342"/>
      <c r="GH106" s="342"/>
      <c r="GI106" s="342"/>
      <c r="GJ106" s="342"/>
      <c r="GK106" s="342"/>
      <c r="GL106" s="342"/>
      <c r="GM106" s="342"/>
      <c r="GN106" s="342"/>
      <c r="GO106" s="342"/>
      <c r="GP106" s="342"/>
      <c r="GQ106" s="342"/>
      <c r="GR106" s="342"/>
      <c r="GS106" s="342"/>
      <c r="GT106" s="342"/>
      <c r="GU106" s="342"/>
      <c r="GV106" s="342"/>
      <c r="GW106" s="342"/>
      <c r="GX106" s="342"/>
      <c r="GY106" s="342"/>
      <c r="GZ106" s="342"/>
      <c r="HA106" s="342"/>
      <c r="HB106" s="342"/>
      <c r="HC106" s="342"/>
      <c r="HD106" s="342"/>
      <c r="HE106" s="342"/>
      <c r="HF106" s="342"/>
      <c r="HG106" s="342"/>
      <c r="HH106" s="342"/>
      <c r="HI106" s="342"/>
      <c r="HJ106" s="342"/>
      <c r="HK106" s="342"/>
      <c r="HL106" s="342"/>
      <c r="HM106" s="342"/>
      <c r="HN106" s="342"/>
      <c r="HO106" s="342"/>
      <c r="HP106" s="342"/>
      <c r="HQ106" s="342"/>
      <c r="HR106" s="342"/>
      <c r="HS106" s="342"/>
      <c r="HT106" s="342"/>
      <c r="HU106" s="342"/>
      <c r="HV106" s="342"/>
      <c r="HW106" s="342"/>
      <c r="HX106" s="342"/>
      <c r="HY106" s="342"/>
      <c r="HZ106" s="342"/>
      <c r="IA106" s="342"/>
      <c r="IB106" s="342"/>
      <c r="IC106" s="342"/>
      <c r="ID106" s="342"/>
      <c r="IE106" s="342"/>
      <c r="IF106" s="342"/>
      <c r="IG106" s="342"/>
      <c r="IH106" s="342"/>
      <c r="II106" s="342"/>
      <c r="IJ106" s="342"/>
      <c r="IK106" s="342"/>
      <c r="IL106" s="342"/>
      <c r="IM106" s="342"/>
      <c r="IN106" s="342"/>
      <c r="IO106" s="342"/>
      <c r="IP106" s="342"/>
      <c r="IQ106" s="342"/>
      <c r="IR106" s="342"/>
      <c r="IS106" s="342"/>
      <c r="IT106" s="342"/>
      <c r="IU106" s="342"/>
      <c r="IV106" s="342"/>
      <c r="IW106" s="342"/>
      <c r="IX106" s="342"/>
      <c r="IY106" s="342"/>
      <c r="IZ106" s="342"/>
      <c r="JA106" s="342"/>
      <c r="JB106" s="342"/>
      <c r="JC106" s="342"/>
      <c r="JD106" s="342"/>
      <c r="JE106" s="342"/>
      <c r="JF106" s="342"/>
      <c r="JG106" s="342"/>
      <c r="JH106" s="342"/>
      <c r="JI106" s="342"/>
      <c r="JJ106" s="342"/>
      <c r="JK106" s="342"/>
      <c r="JL106" s="342"/>
      <c r="JM106" s="342"/>
      <c r="JN106" s="342"/>
      <c r="JO106" s="342"/>
      <c r="JP106" s="342"/>
      <c r="JQ106" s="342"/>
      <c r="JR106" s="342"/>
      <c r="JS106" s="342"/>
      <c r="JT106" s="342"/>
      <c r="JU106" s="342"/>
      <c r="JV106" s="342"/>
      <c r="JW106" s="342"/>
      <c r="JX106" s="342"/>
      <c r="JY106" s="342"/>
      <c r="JZ106" s="342"/>
      <c r="KA106" s="342"/>
      <c r="KB106" s="342"/>
      <c r="KC106" s="342"/>
      <c r="KD106" s="342"/>
      <c r="KE106" s="342"/>
      <c r="KF106" s="342"/>
      <c r="KG106" s="342"/>
      <c r="KH106" s="342"/>
      <c r="KI106" s="342"/>
      <c r="KJ106" s="342"/>
      <c r="KK106" s="342"/>
      <c r="KL106" s="342"/>
      <c r="KM106" s="342"/>
      <c r="KN106" s="342"/>
      <c r="KO106" s="342"/>
      <c r="KP106" s="342"/>
      <c r="KQ106" s="342"/>
      <c r="KR106" s="342"/>
      <c r="KS106" s="342"/>
      <c r="KT106" s="342"/>
      <c r="KU106" s="342"/>
      <c r="KV106" s="342"/>
      <c r="KW106" s="342"/>
      <c r="KX106" s="342"/>
      <c r="KY106" s="342"/>
      <c r="KZ106" s="342"/>
      <c r="LA106" s="342"/>
      <c r="LB106" s="342"/>
      <c r="LC106" s="342"/>
      <c r="LD106" s="342"/>
      <c r="LE106" s="342"/>
      <c r="LF106" s="342"/>
      <c r="LG106" s="342"/>
      <c r="LH106" s="342"/>
      <c r="LI106" s="342"/>
      <c r="LJ106" s="342"/>
      <c r="LK106" s="342"/>
      <c r="LL106" s="342"/>
      <c r="LM106" s="342"/>
      <c r="LN106" s="342"/>
      <c r="LO106" s="342"/>
      <c r="LP106" s="342"/>
      <c r="LQ106" s="342"/>
      <c r="LR106" s="342"/>
      <c r="LS106" s="342"/>
      <c r="LT106" s="342"/>
      <c r="LU106" s="342"/>
      <c r="LV106" s="342"/>
      <c r="LW106" s="342"/>
      <c r="LX106" s="342"/>
      <c r="LY106" s="342"/>
      <c r="LZ106" s="342"/>
      <c r="MA106" s="342"/>
      <c r="MB106" s="342"/>
      <c r="MC106" s="342"/>
      <c r="MD106" s="342"/>
      <c r="ME106" s="342"/>
      <c r="MF106" s="342"/>
      <c r="MG106" s="342"/>
      <c r="MH106" s="342"/>
      <c r="MI106" s="342"/>
      <c r="MJ106" s="342"/>
      <c r="MK106" s="342"/>
      <c r="ML106" s="342"/>
      <c r="MM106" s="342"/>
      <c r="MN106" s="342"/>
      <c r="MO106" s="342"/>
      <c r="MP106" s="342"/>
      <c r="MQ106" s="342"/>
      <c r="MR106" s="342"/>
      <c r="MS106" s="342"/>
      <c r="MT106" s="342"/>
      <c r="MU106" s="342"/>
      <c r="MV106" s="342"/>
      <c r="MW106" s="342"/>
      <c r="MX106" s="342"/>
      <c r="MY106" s="342"/>
      <c r="MZ106" s="342"/>
      <c r="NA106" s="342"/>
      <c r="NB106" s="342"/>
      <c r="NC106" s="342"/>
      <c r="ND106" s="342"/>
      <c r="NE106" s="342"/>
      <c r="NF106" s="342"/>
      <c r="NG106" s="342"/>
      <c r="NH106" s="342"/>
      <c r="NI106" s="342"/>
      <c r="NJ106" s="342"/>
      <c r="NK106" s="342"/>
      <c r="NL106" s="342"/>
      <c r="NM106" s="342"/>
      <c r="NN106" s="342"/>
      <c r="NO106" s="342"/>
      <c r="NP106" s="342"/>
      <c r="NQ106" s="342"/>
      <c r="NR106" s="342"/>
      <c r="NS106" s="342"/>
      <c r="NT106" s="342"/>
      <c r="NU106" s="342"/>
      <c r="NV106" s="342"/>
      <c r="NW106" s="342"/>
      <c r="NX106" s="342"/>
      <c r="NY106" s="342"/>
      <c r="NZ106" s="342"/>
      <c r="OA106" s="342"/>
      <c r="OB106" s="342"/>
      <c r="OC106" s="342"/>
      <c r="OD106" s="342"/>
      <c r="OE106" s="342"/>
      <c r="OF106" s="342"/>
      <c r="OG106" s="342"/>
      <c r="OH106" s="342"/>
      <c r="OI106" s="342"/>
      <c r="OJ106" s="342"/>
      <c r="OK106" s="342"/>
      <c r="OL106" s="342"/>
      <c r="OM106" s="342"/>
      <c r="ON106" s="342"/>
      <c r="OO106" s="342"/>
      <c r="OP106" s="342"/>
      <c r="OQ106" s="342"/>
      <c r="OR106" s="342"/>
      <c r="OS106" s="342"/>
      <c r="OT106" s="342"/>
      <c r="OU106" s="342"/>
      <c r="OV106" s="342"/>
      <c r="OW106" s="342"/>
      <c r="OX106" s="342"/>
      <c r="OY106" s="342"/>
      <c r="OZ106" s="342"/>
      <c r="PA106" s="342"/>
      <c r="PB106" s="342"/>
      <c r="PC106" s="342"/>
      <c r="PD106" s="342"/>
      <c r="PE106" s="342"/>
      <c r="PF106" s="342"/>
      <c r="PG106" s="342"/>
      <c r="PH106" s="342"/>
      <c r="PI106" s="342"/>
      <c r="PJ106" s="342"/>
      <c r="PK106" s="342"/>
      <c r="PL106" s="342"/>
      <c r="PM106" s="342"/>
      <c r="PN106" s="342"/>
      <c r="PO106" s="342"/>
      <c r="PP106" s="342"/>
    </row>
    <row r="107" spans="1:432" s="227" customFormat="1" x14ac:dyDescent="0.2">
      <c r="A107" s="342" t="s">
        <v>16</v>
      </c>
      <c r="B107" s="342" t="s">
        <v>363</v>
      </c>
      <c r="C107" s="342" t="s">
        <v>365</v>
      </c>
      <c r="D107" s="342" t="s">
        <v>364</v>
      </c>
      <c r="E107" s="342"/>
      <c r="F107" s="342" t="s">
        <v>14</v>
      </c>
      <c r="G107" s="342">
        <v>201310</v>
      </c>
      <c r="H107" s="342" t="s">
        <v>689</v>
      </c>
      <c r="I107" s="342" t="s">
        <v>366</v>
      </c>
      <c r="J107" s="342"/>
      <c r="K107" s="343" t="s">
        <v>1317</v>
      </c>
      <c r="L107" s="342" t="s">
        <v>1317</v>
      </c>
      <c r="M107" s="343"/>
      <c r="N107" s="343"/>
      <c r="O107" s="343"/>
      <c r="P107" s="343"/>
      <c r="Q107" s="342"/>
      <c r="R107" s="342">
        <v>7812</v>
      </c>
      <c r="S107" s="342">
        <f t="shared" si="16"/>
        <v>0</v>
      </c>
      <c r="T107" s="342">
        <f t="shared" si="17"/>
        <v>7812</v>
      </c>
      <c r="U107" s="342"/>
      <c r="V107" s="342"/>
      <c r="W107" s="342">
        <f t="shared" si="18"/>
        <v>7812</v>
      </c>
      <c r="X107" s="342" t="s">
        <v>1443</v>
      </c>
      <c r="Y107" s="342">
        <v>2</v>
      </c>
      <c r="Z107" s="342">
        <v>30</v>
      </c>
      <c r="AA107" s="342"/>
      <c r="AB107" s="342" t="s">
        <v>1446</v>
      </c>
      <c r="AC107" s="398" t="s">
        <v>1455</v>
      </c>
      <c r="AD107" s="344"/>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86">
        <f t="shared" si="19"/>
        <v>0</v>
      </c>
      <c r="BC107" s="195">
        <f t="shared" si="20"/>
        <v>0</v>
      </c>
      <c r="BD107" s="195">
        <f t="shared" si="21"/>
        <v>7812</v>
      </c>
      <c r="BE107" s="359">
        <f t="shared" si="22"/>
        <v>1</v>
      </c>
      <c r="BF107" s="342"/>
      <c r="BG107" s="342"/>
      <c r="BH107" s="342"/>
      <c r="BI107" s="342"/>
      <c r="BJ107" s="342"/>
      <c r="BK107" s="342"/>
      <c r="BL107" s="342" t="s">
        <v>1090</v>
      </c>
      <c r="BM107" s="342"/>
      <c r="BN107" s="342"/>
      <c r="BO107" s="342"/>
      <c r="BP107" s="342"/>
      <c r="BQ107" s="342"/>
      <c r="BR107" s="342"/>
      <c r="BS107" s="342"/>
      <c r="BT107" s="342"/>
      <c r="BU107" s="342"/>
      <c r="BV107" s="342"/>
      <c r="BW107" s="342"/>
      <c r="BX107" s="342"/>
      <c r="BY107" s="342"/>
      <c r="BZ107" s="342"/>
      <c r="CA107" s="342"/>
      <c r="CB107" s="342"/>
      <c r="CC107" s="342"/>
      <c r="CD107" s="342"/>
      <c r="CE107" s="342"/>
      <c r="CF107" s="342"/>
      <c r="CG107" s="342"/>
      <c r="CH107" s="342"/>
      <c r="CI107" s="342"/>
      <c r="CJ107" s="342"/>
      <c r="CK107" s="342"/>
      <c r="CL107" s="342"/>
      <c r="CM107" s="342"/>
      <c r="CN107" s="342"/>
      <c r="CO107" s="342"/>
      <c r="CP107" s="342"/>
      <c r="CQ107" s="342"/>
      <c r="CR107" s="342"/>
      <c r="CS107" s="342"/>
      <c r="CT107" s="342"/>
      <c r="CU107" s="342"/>
      <c r="CV107" s="342"/>
      <c r="CW107" s="342"/>
      <c r="CX107" s="342"/>
      <c r="CY107" s="342"/>
      <c r="CZ107" s="342"/>
      <c r="DA107" s="342"/>
      <c r="DB107" s="342"/>
      <c r="DC107" s="342"/>
      <c r="DD107" s="342"/>
      <c r="DE107" s="342"/>
      <c r="DF107" s="342"/>
      <c r="DG107" s="342"/>
      <c r="DH107" s="342"/>
      <c r="DI107" s="342"/>
      <c r="DJ107" s="342"/>
      <c r="DK107" s="342"/>
      <c r="DL107" s="342"/>
      <c r="DM107" s="342"/>
      <c r="DN107" s="342"/>
      <c r="DO107" s="342"/>
      <c r="DP107" s="342"/>
      <c r="DQ107" s="342"/>
      <c r="DR107" s="342"/>
      <c r="DS107" s="342"/>
      <c r="DT107" s="342"/>
      <c r="DU107" s="342"/>
      <c r="DV107" s="342"/>
      <c r="DW107" s="342"/>
      <c r="DX107" s="342"/>
      <c r="DY107" s="342"/>
      <c r="DZ107" s="342"/>
      <c r="EA107" s="342"/>
      <c r="EB107" s="342"/>
      <c r="EC107" s="342"/>
      <c r="ED107" s="342"/>
      <c r="EE107" s="342"/>
      <c r="EF107" s="342"/>
      <c r="EG107" s="342"/>
      <c r="EH107" s="342"/>
      <c r="EI107" s="342"/>
      <c r="EJ107" s="342"/>
      <c r="EK107" s="342"/>
      <c r="EL107" s="342"/>
      <c r="EM107" s="342"/>
      <c r="EN107" s="342"/>
      <c r="EO107" s="342"/>
      <c r="EP107" s="342"/>
      <c r="EQ107" s="342"/>
      <c r="ER107" s="342"/>
      <c r="ES107" s="342"/>
      <c r="ET107" s="342"/>
      <c r="EU107" s="342"/>
      <c r="EV107" s="342"/>
      <c r="EW107" s="342"/>
      <c r="EX107" s="342"/>
      <c r="EY107" s="342"/>
      <c r="EZ107" s="342"/>
      <c r="FA107" s="342"/>
      <c r="FB107" s="342"/>
      <c r="FC107" s="342"/>
      <c r="FD107" s="342"/>
      <c r="FE107" s="342"/>
      <c r="FF107" s="342"/>
      <c r="FG107" s="342"/>
      <c r="FH107" s="342"/>
      <c r="FI107" s="342"/>
      <c r="FJ107" s="342"/>
      <c r="FK107" s="342"/>
      <c r="FL107" s="342"/>
      <c r="FM107" s="342"/>
      <c r="FN107" s="342"/>
      <c r="FO107" s="342"/>
      <c r="FP107" s="342"/>
      <c r="FQ107" s="342"/>
      <c r="FR107" s="342"/>
      <c r="FS107" s="342"/>
      <c r="FT107" s="342"/>
      <c r="FU107" s="342"/>
      <c r="FV107" s="342"/>
      <c r="FW107" s="342"/>
      <c r="FX107" s="342"/>
      <c r="FY107" s="342"/>
      <c r="FZ107" s="342"/>
      <c r="GA107" s="342"/>
      <c r="GB107" s="342"/>
      <c r="GC107" s="342"/>
      <c r="GD107" s="342"/>
      <c r="GE107" s="342"/>
      <c r="GF107" s="342"/>
      <c r="GG107" s="342"/>
      <c r="GH107" s="342"/>
      <c r="GI107" s="342"/>
      <c r="GJ107" s="342"/>
      <c r="GK107" s="342"/>
      <c r="GL107" s="342"/>
      <c r="GM107" s="342"/>
      <c r="GN107" s="342"/>
      <c r="GO107" s="342"/>
      <c r="GP107" s="342"/>
      <c r="GQ107" s="342"/>
      <c r="GR107" s="342"/>
      <c r="GS107" s="342"/>
      <c r="GT107" s="342"/>
      <c r="GU107" s="342"/>
      <c r="GV107" s="342"/>
      <c r="GW107" s="342"/>
      <c r="GX107" s="342"/>
      <c r="GY107" s="342"/>
      <c r="GZ107" s="342"/>
      <c r="HA107" s="342"/>
      <c r="HB107" s="342"/>
      <c r="HC107" s="342"/>
      <c r="HD107" s="342"/>
      <c r="HE107" s="342"/>
      <c r="HF107" s="342"/>
      <c r="HG107" s="342"/>
      <c r="HH107" s="342"/>
      <c r="HI107" s="342"/>
      <c r="HJ107" s="342"/>
      <c r="HK107" s="342"/>
      <c r="HL107" s="342"/>
      <c r="HM107" s="342"/>
      <c r="HN107" s="342"/>
      <c r="HO107" s="342"/>
      <c r="HP107" s="342"/>
      <c r="HQ107" s="342"/>
      <c r="HR107" s="342"/>
      <c r="HS107" s="342"/>
      <c r="HT107" s="342"/>
      <c r="HU107" s="342"/>
      <c r="HV107" s="342"/>
      <c r="HW107" s="342"/>
      <c r="HX107" s="342"/>
      <c r="HY107" s="342"/>
      <c r="HZ107" s="342"/>
      <c r="IA107" s="342"/>
      <c r="IB107" s="342"/>
      <c r="IC107" s="342"/>
      <c r="ID107" s="342"/>
      <c r="IE107" s="342"/>
      <c r="IF107" s="342"/>
      <c r="IG107" s="342"/>
      <c r="IH107" s="342"/>
      <c r="II107" s="342"/>
      <c r="IJ107" s="342"/>
      <c r="IK107" s="342"/>
      <c r="IL107" s="342"/>
      <c r="IM107" s="342"/>
      <c r="IN107" s="342"/>
      <c r="IO107" s="342"/>
      <c r="IP107" s="342"/>
      <c r="IQ107" s="342"/>
      <c r="IR107" s="342"/>
      <c r="IS107" s="342"/>
      <c r="IT107" s="342"/>
      <c r="IU107" s="342"/>
      <c r="IV107" s="342"/>
      <c r="IW107" s="342"/>
      <c r="IX107" s="342"/>
      <c r="IY107" s="342"/>
      <c r="IZ107" s="342"/>
      <c r="JA107" s="342"/>
      <c r="JB107" s="342"/>
      <c r="JC107" s="342"/>
      <c r="JD107" s="342"/>
      <c r="JE107" s="342"/>
      <c r="JF107" s="342"/>
      <c r="JG107" s="342"/>
      <c r="JH107" s="342"/>
      <c r="JI107" s="342"/>
      <c r="JJ107" s="342"/>
      <c r="JK107" s="342"/>
      <c r="JL107" s="342"/>
      <c r="JM107" s="342"/>
      <c r="JN107" s="342"/>
      <c r="JO107" s="342"/>
      <c r="JP107" s="342"/>
      <c r="JQ107" s="342"/>
      <c r="JR107" s="342"/>
      <c r="JS107" s="342"/>
      <c r="JT107" s="342"/>
      <c r="JU107" s="342"/>
      <c r="JV107" s="342"/>
      <c r="JW107" s="342"/>
      <c r="JX107" s="342"/>
      <c r="JY107" s="342"/>
      <c r="JZ107" s="342"/>
      <c r="KA107" s="342"/>
      <c r="KB107" s="342"/>
      <c r="KC107" s="342"/>
      <c r="KD107" s="342"/>
      <c r="KE107" s="342"/>
      <c r="KF107" s="342"/>
      <c r="KG107" s="342"/>
      <c r="KH107" s="342"/>
      <c r="KI107" s="342"/>
      <c r="KJ107" s="342"/>
      <c r="KK107" s="342"/>
      <c r="KL107" s="342"/>
      <c r="KM107" s="342"/>
      <c r="KN107" s="342"/>
      <c r="KO107" s="342"/>
      <c r="KP107" s="342"/>
      <c r="KQ107" s="342"/>
      <c r="KR107" s="342"/>
      <c r="KS107" s="342"/>
      <c r="KT107" s="342"/>
      <c r="KU107" s="342"/>
      <c r="KV107" s="342"/>
      <c r="KW107" s="342"/>
      <c r="KX107" s="342"/>
      <c r="KY107" s="342"/>
      <c r="KZ107" s="342"/>
      <c r="LA107" s="342"/>
      <c r="LB107" s="342"/>
      <c r="LC107" s="342"/>
      <c r="LD107" s="342"/>
      <c r="LE107" s="342"/>
      <c r="LF107" s="342"/>
      <c r="LG107" s="342"/>
      <c r="LH107" s="342"/>
      <c r="LI107" s="342"/>
      <c r="LJ107" s="342"/>
      <c r="LK107" s="342"/>
      <c r="LL107" s="342"/>
      <c r="LM107" s="342"/>
      <c r="LN107" s="342"/>
      <c r="LO107" s="342"/>
      <c r="LP107" s="342"/>
      <c r="LQ107" s="342"/>
      <c r="LR107" s="342"/>
      <c r="LS107" s="342"/>
      <c r="LT107" s="342"/>
      <c r="LU107" s="342"/>
      <c r="LV107" s="342"/>
      <c r="LW107" s="342"/>
      <c r="LX107" s="342"/>
      <c r="LY107" s="342"/>
      <c r="LZ107" s="342"/>
      <c r="MA107" s="342"/>
      <c r="MB107" s="342"/>
      <c r="MC107" s="342"/>
      <c r="MD107" s="342"/>
      <c r="ME107" s="342"/>
      <c r="MF107" s="342"/>
      <c r="MG107" s="342"/>
      <c r="MH107" s="342"/>
      <c r="MI107" s="342"/>
      <c r="MJ107" s="342"/>
      <c r="MK107" s="342"/>
      <c r="ML107" s="342"/>
      <c r="MM107" s="342"/>
      <c r="MN107" s="342"/>
      <c r="MO107" s="342"/>
      <c r="MP107" s="342"/>
      <c r="MQ107" s="342"/>
      <c r="MR107" s="342"/>
      <c r="MS107" s="342"/>
      <c r="MT107" s="342"/>
      <c r="MU107" s="342"/>
      <c r="MV107" s="342"/>
      <c r="MW107" s="342"/>
      <c r="MX107" s="342"/>
      <c r="MY107" s="342"/>
      <c r="MZ107" s="342"/>
      <c r="NA107" s="342"/>
      <c r="NB107" s="342"/>
      <c r="NC107" s="342"/>
      <c r="ND107" s="342"/>
      <c r="NE107" s="342"/>
      <c r="NF107" s="342"/>
      <c r="NG107" s="342"/>
      <c r="NH107" s="342"/>
      <c r="NI107" s="342"/>
      <c r="NJ107" s="342"/>
      <c r="NK107" s="342"/>
      <c r="NL107" s="342"/>
      <c r="NM107" s="342"/>
      <c r="NN107" s="342"/>
      <c r="NO107" s="342"/>
      <c r="NP107" s="342"/>
      <c r="NQ107" s="342"/>
      <c r="NR107" s="342"/>
      <c r="NS107" s="342"/>
      <c r="NT107" s="342"/>
      <c r="NU107" s="342"/>
      <c r="NV107" s="342"/>
      <c r="NW107" s="342"/>
      <c r="NX107" s="342"/>
      <c r="NY107" s="342"/>
      <c r="NZ107" s="342"/>
      <c r="OA107" s="342"/>
      <c r="OB107" s="342"/>
      <c r="OC107" s="342"/>
      <c r="OD107" s="342"/>
      <c r="OE107" s="342"/>
      <c r="OF107" s="342"/>
      <c r="OG107" s="342"/>
      <c r="OH107" s="342"/>
      <c r="OI107" s="342"/>
      <c r="OJ107" s="342"/>
      <c r="OK107" s="342"/>
      <c r="OL107" s="342"/>
      <c r="OM107" s="342"/>
      <c r="ON107" s="342"/>
      <c r="OO107" s="342"/>
      <c r="OP107" s="342"/>
      <c r="OQ107" s="342"/>
      <c r="OR107" s="342"/>
      <c r="OS107" s="342"/>
      <c r="OT107" s="342"/>
      <c r="OU107" s="342"/>
      <c r="OV107" s="342"/>
      <c r="OW107" s="342"/>
      <c r="OX107" s="342"/>
      <c r="OY107" s="342"/>
      <c r="OZ107" s="342"/>
      <c r="PA107" s="342"/>
      <c r="PB107" s="342"/>
      <c r="PC107" s="342"/>
      <c r="PD107" s="342"/>
      <c r="PE107" s="342"/>
      <c r="PF107" s="342"/>
      <c r="PG107" s="342"/>
      <c r="PH107" s="342"/>
      <c r="PI107" s="342"/>
      <c r="PJ107" s="342"/>
      <c r="PK107" s="342"/>
      <c r="PL107" s="342"/>
      <c r="PM107" s="342"/>
      <c r="PN107" s="342"/>
      <c r="PO107" s="342"/>
      <c r="PP107" s="342"/>
    </row>
    <row r="108" spans="1:432" s="227" customFormat="1" x14ac:dyDescent="0.2">
      <c r="A108" s="342" t="s">
        <v>16</v>
      </c>
      <c r="B108" s="342" t="s">
        <v>375</v>
      </c>
      <c r="C108" s="342" t="s">
        <v>214</v>
      </c>
      <c r="D108" s="342" t="s">
        <v>376</v>
      </c>
      <c r="E108" s="342"/>
      <c r="F108" s="342" t="s">
        <v>14</v>
      </c>
      <c r="G108" s="342">
        <v>201410</v>
      </c>
      <c r="H108" s="342" t="s">
        <v>689</v>
      </c>
      <c r="I108" s="342" t="s">
        <v>377</v>
      </c>
      <c r="J108" s="342"/>
      <c r="K108" s="343" t="s">
        <v>1317</v>
      </c>
      <c r="L108" s="342" t="s">
        <v>1317</v>
      </c>
      <c r="M108" s="343"/>
      <c r="N108" s="343"/>
      <c r="O108" s="343"/>
      <c r="P108" s="343"/>
      <c r="Q108" s="342"/>
      <c r="R108" s="342">
        <v>7812</v>
      </c>
      <c r="S108" s="342">
        <f t="shared" si="16"/>
        <v>0</v>
      </c>
      <c r="T108" s="342">
        <f t="shared" si="17"/>
        <v>7812</v>
      </c>
      <c r="U108" s="342"/>
      <c r="V108" s="342"/>
      <c r="W108" s="342">
        <f t="shared" si="18"/>
        <v>7812</v>
      </c>
      <c r="X108" s="342" t="s">
        <v>1459</v>
      </c>
      <c r="Y108" s="342">
        <v>0</v>
      </c>
      <c r="Z108" s="342">
        <v>46</v>
      </c>
      <c r="AA108" s="342"/>
      <c r="AB108" s="342" t="s">
        <v>1446</v>
      </c>
      <c r="AC108" s="398" t="s">
        <v>1455</v>
      </c>
      <c r="AD108" s="344"/>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2"/>
      <c r="BA108" s="342"/>
      <c r="BB108" s="386">
        <f t="shared" si="19"/>
        <v>0</v>
      </c>
      <c r="BC108" s="195">
        <f t="shared" si="20"/>
        <v>0</v>
      </c>
      <c r="BD108" s="195">
        <f t="shared" si="21"/>
        <v>7812</v>
      </c>
      <c r="BE108" s="359">
        <f t="shared" si="22"/>
        <v>1</v>
      </c>
      <c r="BF108" s="342"/>
      <c r="BG108" s="342"/>
      <c r="BH108" s="342"/>
      <c r="BI108" s="342"/>
      <c r="BJ108" s="342"/>
      <c r="BK108" s="342"/>
      <c r="BL108" s="342" t="s">
        <v>1090</v>
      </c>
      <c r="BM108" s="342"/>
      <c r="BN108" s="342"/>
      <c r="BO108" s="342"/>
      <c r="BP108" s="342"/>
      <c r="BQ108" s="342"/>
      <c r="BR108" s="342"/>
      <c r="BS108" s="342"/>
      <c r="BT108" s="342"/>
      <c r="BU108" s="342"/>
      <c r="BV108" s="342"/>
      <c r="BW108" s="342"/>
      <c r="BX108" s="342"/>
      <c r="BY108" s="342"/>
      <c r="BZ108" s="342"/>
      <c r="CA108" s="342"/>
      <c r="CB108" s="342"/>
      <c r="CC108" s="342"/>
      <c r="CD108" s="342"/>
      <c r="CE108" s="342"/>
      <c r="CF108" s="342"/>
      <c r="CG108" s="342"/>
      <c r="CH108" s="342"/>
      <c r="CI108" s="342"/>
      <c r="CJ108" s="342"/>
      <c r="CK108" s="342"/>
      <c r="CL108" s="342"/>
      <c r="CM108" s="342"/>
      <c r="CN108" s="342"/>
      <c r="CO108" s="342"/>
      <c r="CP108" s="342"/>
      <c r="CQ108" s="342"/>
      <c r="CR108" s="342"/>
      <c r="CS108" s="342"/>
      <c r="CT108" s="342"/>
      <c r="CU108" s="342"/>
      <c r="CV108" s="342"/>
      <c r="CW108" s="342"/>
      <c r="CX108" s="342"/>
      <c r="CY108" s="342"/>
      <c r="CZ108" s="342"/>
      <c r="DA108" s="342"/>
      <c r="DB108" s="342"/>
      <c r="DC108" s="342"/>
      <c r="DD108" s="342"/>
      <c r="DE108" s="342"/>
      <c r="DF108" s="342"/>
      <c r="DG108" s="342"/>
      <c r="DH108" s="342"/>
      <c r="DI108" s="342"/>
      <c r="DJ108" s="342"/>
      <c r="DK108" s="342"/>
      <c r="DL108" s="342"/>
      <c r="DM108" s="342"/>
      <c r="DN108" s="342"/>
      <c r="DO108" s="342"/>
      <c r="DP108" s="342"/>
      <c r="DQ108" s="342"/>
      <c r="DR108" s="342"/>
      <c r="DS108" s="342"/>
      <c r="DT108" s="342"/>
      <c r="DU108" s="342"/>
      <c r="DV108" s="342"/>
      <c r="DW108" s="342"/>
      <c r="DX108" s="342"/>
      <c r="DY108" s="342"/>
      <c r="DZ108" s="342"/>
      <c r="EA108" s="342"/>
      <c r="EB108" s="342"/>
      <c r="EC108" s="342"/>
      <c r="ED108" s="342"/>
      <c r="EE108" s="342"/>
      <c r="EF108" s="342"/>
      <c r="EG108" s="342"/>
      <c r="EH108" s="342"/>
      <c r="EI108" s="342"/>
      <c r="EJ108" s="342"/>
      <c r="EK108" s="342"/>
      <c r="EL108" s="342"/>
      <c r="EM108" s="342"/>
      <c r="EN108" s="342"/>
      <c r="EO108" s="342"/>
      <c r="EP108" s="342"/>
      <c r="EQ108" s="342"/>
      <c r="ER108" s="342"/>
      <c r="ES108" s="342"/>
      <c r="ET108" s="342"/>
      <c r="EU108" s="342"/>
      <c r="EV108" s="342"/>
      <c r="EW108" s="342"/>
      <c r="EX108" s="342"/>
      <c r="EY108" s="342"/>
      <c r="EZ108" s="342"/>
      <c r="FA108" s="342"/>
      <c r="FB108" s="342"/>
      <c r="FC108" s="342"/>
      <c r="FD108" s="342"/>
      <c r="FE108" s="342"/>
      <c r="FF108" s="342"/>
      <c r="FG108" s="342"/>
      <c r="FH108" s="342"/>
      <c r="FI108" s="342"/>
      <c r="FJ108" s="342"/>
      <c r="FK108" s="342"/>
      <c r="FL108" s="342"/>
      <c r="FM108" s="342"/>
      <c r="FN108" s="342"/>
      <c r="FO108" s="342"/>
      <c r="FP108" s="342"/>
      <c r="FQ108" s="342"/>
      <c r="FR108" s="342"/>
      <c r="FS108" s="342"/>
      <c r="FT108" s="342"/>
      <c r="FU108" s="342"/>
      <c r="FV108" s="342"/>
      <c r="FW108" s="342"/>
      <c r="FX108" s="342"/>
      <c r="FY108" s="342"/>
      <c r="FZ108" s="342"/>
      <c r="GA108" s="342"/>
      <c r="GB108" s="342"/>
      <c r="GC108" s="342"/>
      <c r="GD108" s="342"/>
      <c r="GE108" s="342"/>
      <c r="GF108" s="342"/>
      <c r="GG108" s="342"/>
      <c r="GH108" s="342"/>
      <c r="GI108" s="342"/>
      <c r="GJ108" s="342"/>
      <c r="GK108" s="342"/>
      <c r="GL108" s="342"/>
      <c r="GM108" s="342"/>
      <c r="GN108" s="342"/>
      <c r="GO108" s="342"/>
      <c r="GP108" s="342"/>
      <c r="GQ108" s="342"/>
      <c r="GR108" s="342"/>
      <c r="GS108" s="342"/>
      <c r="GT108" s="342"/>
      <c r="GU108" s="342"/>
      <c r="GV108" s="342"/>
      <c r="GW108" s="342"/>
      <c r="GX108" s="342"/>
      <c r="GY108" s="342"/>
      <c r="GZ108" s="342"/>
      <c r="HA108" s="342"/>
      <c r="HB108" s="342"/>
      <c r="HC108" s="342"/>
      <c r="HD108" s="342"/>
      <c r="HE108" s="342"/>
      <c r="HF108" s="342"/>
      <c r="HG108" s="342"/>
      <c r="HH108" s="342"/>
      <c r="HI108" s="342"/>
      <c r="HJ108" s="342"/>
      <c r="HK108" s="342"/>
      <c r="HL108" s="342"/>
      <c r="HM108" s="342"/>
      <c r="HN108" s="342"/>
      <c r="HO108" s="342"/>
      <c r="HP108" s="342"/>
      <c r="HQ108" s="342"/>
      <c r="HR108" s="342"/>
      <c r="HS108" s="342"/>
      <c r="HT108" s="342"/>
      <c r="HU108" s="342"/>
      <c r="HV108" s="342"/>
      <c r="HW108" s="342"/>
      <c r="HX108" s="342"/>
      <c r="HY108" s="342"/>
      <c r="HZ108" s="342"/>
      <c r="IA108" s="342"/>
      <c r="IB108" s="342"/>
      <c r="IC108" s="342"/>
      <c r="ID108" s="342"/>
      <c r="IE108" s="342"/>
      <c r="IF108" s="342"/>
      <c r="IG108" s="342"/>
      <c r="IH108" s="342"/>
      <c r="II108" s="342"/>
      <c r="IJ108" s="342"/>
      <c r="IK108" s="342"/>
      <c r="IL108" s="342"/>
      <c r="IM108" s="342"/>
      <c r="IN108" s="342"/>
      <c r="IO108" s="342"/>
      <c r="IP108" s="342"/>
      <c r="IQ108" s="342"/>
      <c r="IR108" s="342"/>
      <c r="IS108" s="342"/>
      <c r="IT108" s="342"/>
      <c r="IU108" s="342"/>
      <c r="IV108" s="342"/>
      <c r="IW108" s="342"/>
      <c r="IX108" s="342"/>
      <c r="IY108" s="342"/>
      <c r="IZ108" s="342"/>
      <c r="JA108" s="342"/>
      <c r="JB108" s="342"/>
      <c r="JC108" s="342"/>
      <c r="JD108" s="342"/>
      <c r="JE108" s="342"/>
      <c r="JF108" s="342"/>
      <c r="JG108" s="342"/>
      <c r="JH108" s="342"/>
      <c r="JI108" s="342"/>
      <c r="JJ108" s="342"/>
      <c r="JK108" s="342"/>
      <c r="JL108" s="342"/>
      <c r="JM108" s="342"/>
      <c r="JN108" s="342"/>
      <c r="JO108" s="342"/>
      <c r="JP108" s="342"/>
      <c r="JQ108" s="342"/>
      <c r="JR108" s="342"/>
      <c r="JS108" s="342"/>
      <c r="JT108" s="342"/>
      <c r="JU108" s="342"/>
      <c r="JV108" s="342"/>
      <c r="JW108" s="342"/>
      <c r="JX108" s="342"/>
      <c r="JY108" s="342"/>
      <c r="JZ108" s="342"/>
      <c r="KA108" s="342"/>
      <c r="KB108" s="342"/>
      <c r="KC108" s="342"/>
      <c r="KD108" s="342"/>
      <c r="KE108" s="342"/>
      <c r="KF108" s="342"/>
      <c r="KG108" s="342"/>
      <c r="KH108" s="342"/>
      <c r="KI108" s="342"/>
      <c r="KJ108" s="342"/>
      <c r="KK108" s="342"/>
      <c r="KL108" s="342"/>
      <c r="KM108" s="342"/>
      <c r="KN108" s="342"/>
      <c r="KO108" s="342"/>
      <c r="KP108" s="342"/>
      <c r="KQ108" s="342"/>
      <c r="KR108" s="342"/>
      <c r="KS108" s="342"/>
      <c r="KT108" s="342"/>
      <c r="KU108" s="342"/>
      <c r="KV108" s="342"/>
      <c r="KW108" s="342"/>
      <c r="KX108" s="342"/>
      <c r="KY108" s="342"/>
      <c r="KZ108" s="342"/>
      <c r="LA108" s="342"/>
      <c r="LB108" s="342"/>
      <c r="LC108" s="342"/>
      <c r="LD108" s="342"/>
      <c r="LE108" s="342"/>
      <c r="LF108" s="342"/>
      <c r="LG108" s="342"/>
      <c r="LH108" s="342"/>
      <c r="LI108" s="342"/>
      <c r="LJ108" s="342"/>
      <c r="LK108" s="342"/>
      <c r="LL108" s="342"/>
      <c r="LM108" s="342"/>
      <c r="LN108" s="342"/>
      <c r="LO108" s="342"/>
      <c r="LP108" s="342"/>
      <c r="LQ108" s="342"/>
      <c r="LR108" s="342"/>
      <c r="LS108" s="342"/>
      <c r="LT108" s="342"/>
      <c r="LU108" s="342"/>
      <c r="LV108" s="342"/>
      <c r="LW108" s="342"/>
      <c r="LX108" s="342"/>
      <c r="LY108" s="342"/>
      <c r="LZ108" s="342"/>
      <c r="MA108" s="342"/>
      <c r="MB108" s="342"/>
      <c r="MC108" s="342"/>
      <c r="MD108" s="342"/>
      <c r="ME108" s="342"/>
      <c r="MF108" s="342"/>
      <c r="MG108" s="342"/>
      <c r="MH108" s="342"/>
      <c r="MI108" s="342"/>
      <c r="MJ108" s="342"/>
      <c r="MK108" s="342"/>
      <c r="ML108" s="342"/>
      <c r="MM108" s="342"/>
      <c r="MN108" s="342"/>
      <c r="MO108" s="342"/>
      <c r="MP108" s="342"/>
      <c r="MQ108" s="342"/>
      <c r="MR108" s="342"/>
      <c r="MS108" s="342"/>
      <c r="MT108" s="342"/>
      <c r="MU108" s="342"/>
      <c r="MV108" s="342"/>
      <c r="MW108" s="342"/>
      <c r="MX108" s="342"/>
      <c r="MY108" s="342"/>
      <c r="MZ108" s="342"/>
      <c r="NA108" s="342"/>
      <c r="NB108" s="342"/>
      <c r="NC108" s="342"/>
      <c r="ND108" s="342"/>
      <c r="NE108" s="342"/>
      <c r="NF108" s="342"/>
      <c r="NG108" s="342"/>
      <c r="NH108" s="342"/>
      <c r="NI108" s="342"/>
      <c r="NJ108" s="342"/>
      <c r="NK108" s="342"/>
      <c r="NL108" s="342"/>
      <c r="NM108" s="342"/>
      <c r="NN108" s="342"/>
      <c r="NO108" s="342"/>
      <c r="NP108" s="342"/>
      <c r="NQ108" s="342"/>
      <c r="NR108" s="342"/>
      <c r="NS108" s="342"/>
      <c r="NT108" s="342"/>
      <c r="NU108" s="342"/>
      <c r="NV108" s="342"/>
      <c r="NW108" s="342"/>
      <c r="NX108" s="342"/>
      <c r="NY108" s="342"/>
      <c r="NZ108" s="342"/>
      <c r="OA108" s="342"/>
      <c r="OB108" s="342"/>
      <c r="OC108" s="342"/>
      <c r="OD108" s="342"/>
      <c r="OE108" s="342"/>
      <c r="OF108" s="342"/>
      <c r="OG108" s="342"/>
      <c r="OH108" s="342"/>
      <c r="OI108" s="342"/>
      <c r="OJ108" s="342"/>
      <c r="OK108" s="342"/>
      <c r="OL108" s="342"/>
      <c r="OM108" s="342"/>
      <c r="ON108" s="342"/>
      <c r="OO108" s="342"/>
      <c r="OP108" s="342"/>
      <c r="OQ108" s="342"/>
      <c r="OR108" s="342"/>
      <c r="OS108" s="342"/>
      <c r="OT108" s="342"/>
      <c r="OU108" s="342"/>
      <c r="OV108" s="342"/>
      <c r="OW108" s="342"/>
      <c r="OX108" s="342"/>
      <c r="OY108" s="342"/>
      <c r="OZ108" s="342"/>
      <c r="PA108" s="342"/>
      <c r="PB108" s="342"/>
      <c r="PC108" s="342"/>
      <c r="PD108" s="342"/>
      <c r="PE108" s="342"/>
      <c r="PF108" s="342"/>
      <c r="PG108" s="342"/>
      <c r="PH108" s="342"/>
      <c r="PI108" s="342"/>
      <c r="PJ108" s="342"/>
      <c r="PK108" s="342"/>
      <c r="PL108" s="342"/>
      <c r="PM108" s="342"/>
      <c r="PN108" s="342"/>
      <c r="PO108" s="342"/>
      <c r="PP108" s="342"/>
    </row>
    <row r="109" spans="1:432" s="227" customFormat="1" x14ac:dyDescent="0.2">
      <c r="A109" s="342" t="s">
        <v>16</v>
      </c>
      <c r="B109" s="342" t="s">
        <v>410</v>
      </c>
      <c r="C109" s="342" t="s">
        <v>412</v>
      </c>
      <c r="D109" s="342" t="s">
        <v>411</v>
      </c>
      <c r="E109" s="342"/>
      <c r="F109" s="342" t="s">
        <v>14</v>
      </c>
      <c r="G109" s="342">
        <v>201510</v>
      </c>
      <c r="H109" s="342" t="s">
        <v>689</v>
      </c>
      <c r="I109" s="342" t="s">
        <v>413</v>
      </c>
      <c r="J109" s="342"/>
      <c r="K109" s="343" t="s">
        <v>1317</v>
      </c>
      <c r="L109" s="342" t="s">
        <v>1317</v>
      </c>
      <c r="M109" s="343"/>
      <c r="N109" s="343"/>
      <c r="O109" s="343"/>
      <c r="P109" s="343"/>
      <c r="Q109" s="342"/>
      <c r="R109" s="342">
        <v>7812</v>
      </c>
      <c r="S109" s="342">
        <f t="shared" si="16"/>
        <v>0</v>
      </c>
      <c r="T109" s="342">
        <f t="shared" si="17"/>
        <v>7812</v>
      </c>
      <c r="U109" s="342"/>
      <c r="V109" s="342"/>
      <c r="W109" s="342">
        <f t="shared" si="18"/>
        <v>7812</v>
      </c>
      <c r="X109" s="342" t="s">
        <v>689</v>
      </c>
      <c r="Y109" s="342">
        <v>10</v>
      </c>
      <c r="Z109" s="342">
        <v>18</v>
      </c>
      <c r="AA109" s="342"/>
      <c r="AB109" s="342" t="s">
        <v>689</v>
      </c>
      <c r="AC109" s="398" t="s">
        <v>1455</v>
      </c>
      <c r="AD109" s="344"/>
      <c r="AE109" s="342"/>
      <c r="AF109" s="342"/>
      <c r="AG109" s="342">
        <v>1</v>
      </c>
      <c r="AH109" s="342">
        <v>1</v>
      </c>
      <c r="AI109" s="342">
        <f>SUM(AG109+AH109)/2</f>
        <v>1</v>
      </c>
      <c r="AJ109" s="342"/>
      <c r="AK109" s="342"/>
      <c r="AL109" s="342"/>
      <c r="AM109" s="342"/>
      <c r="AN109" s="342"/>
      <c r="AO109" s="342"/>
      <c r="AP109" s="342"/>
      <c r="AQ109" s="342"/>
      <c r="AR109" s="342"/>
      <c r="AS109" s="342"/>
      <c r="AT109" s="342"/>
      <c r="AU109" s="342"/>
      <c r="AV109" s="342"/>
      <c r="AW109" s="342"/>
      <c r="AX109" s="342"/>
      <c r="AY109" s="342"/>
      <c r="AZ109" s="342"/>
      <c r="BA109" s="342"/>
      <c r="BB109" s="386">
        <f t="shared" si="19"/>
        <v>0</v>
      </c>
      <c r="BC109" s="195">
        <f t="shared" si="20"/>
        <v>0</v>
      </c>
      <c r="BD109" s="195">
        <f t="shared" si="21"/>
        <v>7812</v>
      </c>
      <c r="BE109" s="359">
        <f t="shared" si="22"/>
        <v>1</v>
      </c>
      <c r="BF109" s="342"/>
      <c r="BG109" s="342"/>
      <c r="BH109" s="342"/>
      <c r="BI109" s="342"/>
      <c r="BJ109" s="342"/>
      <c r="BK109" s="342"/>
      <c r="BL109" s="342" t="s">
        <v>1090</v>
      </c>
      <c r="BM109" s="342"/>
      <c r="BN109" s="342"/>
      <c r="BO109" s="342"/>
      <c r="BP109" s="342"/>
      <c r="BQ109" s="342"/>
      <c r="BR109" s="342"/>
      <c r="BS109" s="342"/>
      <c r="BT109" s="342"/>
      <c r="BU109" s="342"/>
      <c r="BV109" s="342"/>
      <c r="BW109" s="342"/>
      <c r="BX109" s="342"/>
      <c r="BY109" s="342"/>
      <c r="BZ109" s="342"/>
      <c r="CA109" s="342"/>
      <c r="CB109" s="342"/>
      <c r="CC109" s="342"/>
      <c r="CD109" s="342"/>
      <c r="CE109" s="342"/>
      <c r="CF109" s="342"/>
      <c r="CG109" s="342"/>
      <c r="CH109" s="342"/>
      <c r="CI109" s="342"/>
      <c r="CJ109" s="342"/>
      <c r="CK109" s="342"/>
      <c r="CL109" s="342"/>
      <c r="CM109" s="342"/>
      <c r="CN109" s="342"/>
      <c r="CO109" s="342"/>
      <c r="CP109" s="342"/>
      <c r="CQ109" s="342"/>
      <c r="CR109" s="342"/>
      <c r="CS109" s="342"/>
      <c r="CT109" s="342"/>
      <c r="CU109" s="342"/>
      <c r="CV109" s="342"/>
      <c r="CW109" s="342"/>
      <c r="CX109" s="342"/>
      <c r="CY109" s="342"/>
      <c r="CZ109" s="342"/>
      <c r="DA109" s="342"/>
      <c r="DB109" s="342"/>
      <c r="DC109" s="342"/>
      <c r="DD109" s="342"/>
      <c r="DE109" s="342"/>
      <c r="DF109" s="342"/>
      <c r="DG109" s="342"/>
      <c r="DH109" s="342"/>
      <c r="DI109" s="342"/>
      <c r="DJ109" s="342"/>
      <c r="DK109" s="342"/>
      <c r="DL109" s="342"/>
      <c r="DM109" s="342"/>
      <c r="DN109" s="342"/>
      <c r="DO109" s="342"/>
      <c r="DP109" s="342"/>
      <c r="DQ109" s="342"/>
      <c r="DR109" s="342"/>
      <c r="DS109" s="342"/>
      <c r="DT109" s="342"/>
      <c r="DU109" s="342"/>
      <c r="DV109" s="342"/>
      <c r="DW109" s="342"/>
      <c r="DX109" s="342"/>
      <c r="DY109" s="342"/>
      <c r="DZ109" s="342"/>
      <c r="EA109" s="342"/>
      <c r="EB109" s="342"/>
      <c r="EC109" s="342"/>
      <c r="ED109" s="342"/>
      <c r="EE109" s="342"/>
      <c r="EF109" s="342"/>
      <c r="EG109" s="342"/>
      <c r="EH109" s="342"/>
      <c r="EI109" s="342"/>
      <c r="EJ109" s="342"/>
      <c r="EK109" s="342"/>
      <c r="EL109" s="342"/>
      <c r="EM109" s="342"/>
      <c r="EN109" s="342"/>
      <c r="EO109" s="342"/>
      <c r="EP109" s="342"/>
      <c r="EQ109" s="342"/>
      <c r="ER109" s="342"/>
      <c r="ES109" s="342"/>
      <c r="ET109" s="342"/>
      <c r="EU109" s="342"/>
      <c r="EV109" s="342"/>
      <c r="EW109" s="342"/>
      <c r="EX109" s="342"/>
      <c r="EY109" s="342"/>
      <c r="EZ109" s="342"/>
      <c r="FA109" s="342"/>
      <c r="FB109" s="342"/>
      <c r="FC109" s="342"/>
      <c r="FD109" s="342"/>
      <c r="FE109" s="342"/>
      <c r="FF109" s="342"/>
      <c r="FG109" s="342"/>
      <c r="FH109" s="342"/>
      <c r="FI109" s="342"/>
      <c r="FJ109" s="342"/>
      <c r="FK109" s="342"/>
      <c r="FL109" s="342"/>
      <c r="FM109" s="342"/>
      <c r="FN109" s="342"/>
      <c r="FO109" s="342"/>
      <c r="FP109" s="342"/>
      <c r="FQ109" s="342"/>
      <c r="FR109" s="342"/>
      <c r="FS109" s="342"/>
      <c r="FT109" s="342"/>
      <c r="FU109" s="342"/>
      <c r="FV109" s="342"/>
      <c r="FW109" s="342"/>
      <c r="FX109" s="342"/>
      <c r="FY109" s="342"/>
      <c r="FZ109" s="342"/>
      <c r="GA109" s="342"/>
      <c r="GB109" s="342"/>
      <c r="GC109" s="342"/>
      <c r="GD109" s="342"/>
      <c r="GE109" s="342"/>
      <c r="GF109" s="342"/>
      <c r="GG109" s="342"/>
      <c r="GH109" s="342"/>
      <c r="GI109" s="342"/>
      <c r="GJ109" s="342"/>
      <c r="GK109" s="342"/>
      <c r="GL109" s="342"/>
      <c r="GM109" s="342"/>
      <c r="GN109" s="342"/>
      <c r="GO109" s="342"/>
      <c r="GP109" s="342"/>
      <c r="GQ109" s="342"/>
      <c r="GR109" s="342"/>
      <c r="GS109" s="342"/>
      <c r="GT109" s="342"/>
      <c r="GU109" s="342"/>
      <c r="GV109" s="342"/>
      <c r="GW109" s="342"/>
      <c r="GX109" s="342"/>
      <c r="GY109" s="342"/>
      <c r="GZ109" s="342"/>
      <c r="HA109" s="342"/>
      <c r="HB109" s="342"/>
      <c r="HC109" s="342"/>
      <c r="HD109" s="342"/>
      <c r="HE109" s="342"/>
      <c r="HF109" s="342"/>
      <c r="HG109" s="342"/>
      <c r="HH109" s="342"/>
      <c r="HI109" s="342"/>
      <c r="HJ109" s="342"/>
      <c r="HK109" s="342"/>
      <c r="HL109" s="342"/>
      <c r="HM109" s="342"/>
      <c r="HN109" s="342"/>
      <c r="HO109" s="342"/>
      <c r="HP109" s="342"/>
      <c r="HQ109" s="342"/>
      <c r="HR109" s="342"/>
      <c r="HS109" s="342"/>
      <c r="HT109" s="342"/>
      <c r="HU109" s="342"/>
      <c r="HV109" s="342"/>
      <c r="HW109" s="342"/>
      <c r="HX109" s="342"/>
      <c r="HY109" s="342"/>
      <c r="HZ109" s="342"/>
      <c r="IA109" s="342"/>
      <c r="IB109" s="342"/>
      <c r="IC109" s="342"/>
      <c r="ID109" s="342"/>
      <c r="IE109" s="342"/>
      <c r="IF109" s="342"/>
      <c r="IG109" s="342"/>
      <c r="IH109" s="342"/>
      <c r="II109" s="342"/>
      <c r="IJ109" s="342"/>
      <c r="IK109" s="342"/>
      <c r="IL109" s="342"/>
      <c r="IM109" s="342"/>
      <c r="IN109" s="342"/>
      <c r="IO109" s="342"/>
      <c r="IP109" s="342"/>
      <c r="IQ109" s="342"/>
      <c r="IR109" s="342"/>
      <c r="IS109" s="342"/>
      <c r="IT109" s="342"/>
      <c r="IU109" s="342"/>
      <c r="IV109" s="342"/>
      <c r="IW109" s="342"/>
      <c r="IX109" s="342"/>
      <c r="IY109" s="342"/>
      <c r="IZ109" s="342"/>
      <c r="JA109" s="342"/>
      <c r="JB109" s="342"/>
      <c r="JC109" s="342"/>
      <c r="JD109" s="342"/>
      <c r="JE109" s="342"/>
      <c r="JF109" s="342"/>
      <c r="JG109" s="342"/>
      <c r="JH109" s="342"/>
      <c r="JI109" s="342"/>
      <c r="JJ109" s="342"/>
      <c r="JK109" s="342"/>
      <c r="JL109" s="342"/>
      <c r="JM109" s="342"/>
      <c r="JN109" s="342"/>
      <c r="JO109" s="342"/>
      <c r="JP109" s="342"/>
      <c r="JQ109" s="342"/>
      <c r="JR109" s="342"/>
      <c r="JS109" s="342"/>
      <c r="JT109" s="342"/>
      <c r="JU109" s="342"/>
      <c r="JV109" s="342"/>
      <c r="JW109" s="342"/>
      <c r="JX109" s="342"/>
      <c r="JY109" s="342"/>
      <c r="JZ109" s="342"/>
      <c r="KA109" s="342"/>
      <c r="KB109" s="342"/>
      <c r="KC109" s="342"/>
      <c r="KD109" s="342"/>
      <c r="KE109" s="342"/>
      <c r="KF109" s="342"/>
      <c r="KG109" s="342"/>
      <c r="KH109" s="342"/>
      <c r="KI109" s="342"/>
      <c r="KJ109" s="342"/>
      <c r="KK109" s="342"/>
      <c r="KL109" s="342"/>
      <c r="KM109" s="342"/>
      <c r="KN109" s="342"/>
      <c r="KO109" s="342"/>
      <c r="KP109" s="342"/>
      <c r="KQ109" s="342"/>
      <c r="KR109" s="342"/>
      <c r="KS109" s="342"/>
      <c r="KT109" s="342"/>
      <c r="KU109" s="342"/>
      <c r="KV109" s="342"/>
      <c r="KW109" s="342"/>
      <c r="KX109" s="342"/>
      <c r="KY109" s="342"/>
      <c r="KZ109" s="342"/>
      <c r="LA109" s="342"/>
      <c r="LB109" s="342"/>
      <c r="LC109" s="342"/>
      <c r="LD109" s="342"/>
      <c r="LE109" s="342"/>
      <c r="LF109" s="342"/>
      <c r="LG109" s="342"/>
      <c r="LH109" s="342"/>
      <c r="LI109" s="342"/>
      <c r="LJ109" s="342"/>
      <c r="LK109" s="342"/>
      <c r="LL109" s="342"/>
      <c r="LM109" s="342"/>
      <c r="LN109" s="342"/>
      <c r="LO109" s="342"/>
      <c r="LP109" s="342"/>
      <c r="LQ109" s="342"/>
      <c r="LR109" s="342"/>
      <c r="LS109" s="342"/>
      <c r="LT109" s="342"/>
      <c r="LU109" s="342"/>
      <c r="LV109" s="342"/>
      <c r="LW109" s="342"/>
      <c r="LX109" s="342"/>
      <c r="LY109" s="342"/>
      <c r="LZ109" s="342"/>
      <c r="MA109" s="342"/>
      <c r="MB109" s="342"/>
      <c r="MC109" s="342"/>
      <c r="MD109" s="342"/>
      <c r="ME109" s="342"/>
      <c r="MF109" s="342"/>
      <c r="MG109" s="342"/>
      <c r="MH109" s="342"/>
      <c r="MI109" s="342"/>
      <c r="MJ109" s="342"/>
      <c r="MK109" s="342"/>
      <c r="ML109" s="342"/>
      <c r="MM109" s="342"/>
      <c r="MN109" s="342"/>
      <c r="MO109" s="342"/>
      <c r="MP109" s="342"/>
      <c r="MQ109" s="342"/>
      <c r="MR109" s="342"/>
      <c r="MS109" s="342"/>
      <c r="MT109" s="342"/>
      <c r="MU109" s="342"/>
      <c r="MV109" s="342"/>
      <c r="MW109" s="342"/>
      <c r="MX109" s="342"/>
      <c r="MY109" s="342"/>
      <c r="MZ109" s="342"/>
      <c r="NA109" s="342"/>
      <c r="NB109" s="342"/>
      <c r="NC109" s="342"/>
      <c r="ND109" s="342"/>
      <c r="NE109" s="342"/>
      <c r="NF109" s="342"/>
      <c r="NG109" s="342"/>
      <c r="NH109" s="342"/>
      <c r="NI109" s="342"/>
      <c r="NJ109" s="342"/>
      <c r="NK109" s="342"/>
      <c r="NL109" s="342"/>
      <c r="NM109" s="342"/>
      <c r="NN109" s="342"/>
      <c r="NO109" s="342"/>
      <c r="NP109" s="342"/>
      <c r="NQ109" s="342"/>
      <c r="NR109" s="342"/>
      <c r="NS109" s="342"/>
      <c r="NT109" s="342"/>
      <c r="NU109" s="342"/>
      <c r="NV109" s="342"/>
      <c r="NW109" s="342"/>
      <c r="NX109" s="342"/>
      <c r="NY109" s="342"/>
      <c r="NZ109" s="342"/>
      <c r="OA109" s="342"/>
      <c r="OB109" s="342"/>
      <c r="OC109" s="342"/>
      <c r="OD109" s="342"/>
      <c r="OE109" s="342"/>
      <c r="OF109" s="342"/>
      <c r="OG109" s="342"/>
      <c r="OH109" s="342"/>
      <c r="OI109" s="342"/>
      <c r="OJ109" s="342"/>
      <c r="OK109" s="342"/>
      <c r="OL109" s="342"/>
      <c r="OM109" s="342"/>
      <c r="ON109" s="342"/>
      <c r="OO109" s="342"/>
      <c r="OP109" s="342"/>
      <c r="OQ109" s="342"/>
      <c r="OR109" s="342"/>
      <c r="OS109" s="342"/>
      <c r="OT109" s="342"/>
      <c r="OU109" s="342"/>
      <c r="OV109" s="342"/>
      <c r="OW109" s="342"/>
      <c r="OX109" s="342"/>
      <c r="OY109" s="342"/>
      <c r="OZ109" s="342"/>
      <c r="PA109" s="342"/>
      <c r="PB109" s="342"/>
      <c r="PC109" s="342"/>
      <c r="PD109" s="342"/>
      <c r="PE109" s="342"/>
      <c r="PF109" s="342"/>
      <c r="PG109" s="342"/>
      <c r="PH109" s="342"/>
      <c r="PI109" s="342"/>
      <c r="PJ109" s="342"/>
      <c r="PK109" s="342"/>
      <c r="PL109" s="342"/>
      <c r="PM109" s="342"/>
      <c r="PN109" s="342"/>
      <c r="PO109" s="342"/>
      <c r="PP109" s="342"/>
    </row>
    <row r="110" spans="1:432" s="227" customFormat="1" x14ac:dyDescent="0.2">
      <c r="A110" s="342" t="s">
        <v>16</v>
      </c>
      <c r="B110" s="342" t="s">
        <v>428</v>
      </c>
      <c r="C110" s="342" t="s">
        <v>430</v>
      </c>
      <c r="D110" s="342" t="s">
        <v>429</v>
      </c>
      <c r="E110" s="342"/>
      <c r="F110" s="342" t="s">
        <v>14</v>
      </c>
      <c r="G110" s="342">
        <v>201410</v>
      </c>
      <c r="H110" s="342" t="s">
        <v>689</v>
      </c>
      <c r="I110" s="342" t="s">
        <v>431</v>
      </c>
      <c r="J110" s="342"/>
      <c r="K110" s="342" t="s">
        <v>1317</v>
      </c>
      <c r="L110" s="342" t="s">
        <v>1317</v>
      </c>
      <c r="M110" s="342"/>
      <c r="N110" s="342"/>
      <c r="O110" s="342"/>
      <c r="P110" s="342"/>
      <c r="Q110" s="342"/>
      <c r="R110" s="342">
        <v>7812</v>
      </c>
      <c r="S110" s="342">
        <f t="shared" si="16"/>
        <v>0</v>
      </c>
      <c r="T110" s="342">
        <f t="shared" si="17"/>
        <v>7812</v>
      </c>
      <c r="U110" s="342"/>
      <c r="V110" s="342"/>
      <c r="W110" s="342">
        <f t="shared" si="18"/>
        <v>7812</v>
      </c>
      <c r="X110" s="342" t="s">
        <v>1459</v>
      </c>
      <c r="Y110" s="342">
        <v>0</v>
      </c>
      <c r="Z110" s="342">
        <v>36</v>
      </c>
      <c r="AA110" s="342"/>
      <c r="AB110" s="342" t="s">
        <v>1448</v>
      </c>
      <c r="AC110" s="398" t="s">
        <v>1455</v>
      </c>
      <c r="AD110" s="344"/>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86">
        <f t="shared" si="19"/>
        <v>0</v>
      </c>
      <c r="BC110" s="195">
        <f t="shared" si="20"/>
        <v>0</v>
      </c>
      <c r="BD110" s="195">
        <f t="shared" si="21"/>
        <v>7812</v>
      </c>
      <c r="BE110" s="359">
        <f t="shared" si="22"/>
        <v>1</v>
      </c>
      <c r="BF110" s="342"/>
      <c r="BG110" s="342"/>
      <c r="BH110" s="342"/>
      <c r="BI110" s="342"/>
      <c r="BJ110" s="342"/>
      <c r="BK110" s="342"/>
      <c r="BL110" s="342" t="s">
        <v>1090</v>
      </c>
      <c r="BM110" s="342"/>
      <c r="BN110" s="342"/>
      <c r="BO110" s="342"/>
      <c r="BP110" s="342"/>
      <c r="BQ110" s="342"/>
      <c r="BR110" s="342"/>
      <c r="BS110" s="342"/>
      <c r="BT110" s="342"/>
      <c r="BU110" s="342"/>
      <c r="BV110" s="342"/>
      <c r="BW110" s="342"/>
      <c r="BX110" s="342"/>
      <c r="BY110" s="342"/>
      <c r="BZ110" s="342"/>
      <c r="CA110" s="342"/>
      <c r="CB110" s="342"/>
      <c r="CC110" s="342"/>
      <c r="CD110" s="342"/>
      <c r="CE110" s="342"/>
      <c r="CF110" s="342"/>
      <c r="CG110" s="342"/>
      <c r="CH110" s="342"/>
      <c r="CI110" s="342"/>
      <c r="CJ110" s="342"/>
      <c r="CK110" s="342"/>
      <c r="CL110" s="342"/>
      <c r="CM110" s="342"/>
      <c r="CN110" s="342"/>
      <c r="CO110" s="342"/>
      <c r="CP110" s="342"/>
      <c r="CQ110" s="342"/>
      <c r="CR110" s="342"/>
      <c r="CS110" s="342"/>
      <c r="CT110" s="342"/>
      <c r="CU110" s="342"/>
      <c r="CV110" s="342"/>
      <c r="CW110" s="342"/>
      <c r="CX110" s="342"/>
      <c r="CY110" s="342"/>
      <c r="CZ110" s="342"/>
      <c r="DA110" s="342"/>
      <c r="DB110" s="342"/>
      <c r="DC110" s="342"/>
      <c r="DD110" s="342"/>
      <c r="DE110" s="342"/>
      <c r="DF110" s="342"/>
      <c r="DG110" s="342"/>
      <c r="DH110" s="342"/>
      <c r="DI110" s="342"/>
      <c r="DJ110" s="342"/>
      <c r="DK110" s="342"/>
      <c r="DL110" s="342"/>
      <c r="DM110" s="342"/>
      <c r="DN110" s="342"/>
      <c r="DO110" s="342"/>
      <c r="DP110" s="342"/>
      <c r="DQ110" s="342"/>
      <c r="DR110" s="342"/>
      <c r="DS110" s="342"/>
      <c r="DT110" s="342"/>
      <c r="DU110" s="342"/>
      <c r="DV110" s="342"/>
      <c r="DW110" s="342"/>
      <c r="DX110" s="342"/>
      <c r="DY110" s="342"/>
      <c r="DZ110" s="342"/>
      <c r="EA110" s="342"/>
      <c r="EB110" s="342"/>
      <c r="EC110" s="342"/>
      <c r="ED110" s="342"/>
      <c r="EE110" s="342"/>
      <c r="EF110" s="342"/>
      <c r="EG110" s="342"/>
      <c r="EH110" s="342"/>
      <c r="EI110" s="342"/>
      <c r="EJ110" s="342"/>
      <c r="EK110" s="342"/>
      <c r="EL110" s="342"/>
      <c r="EM110" s="342"/>
      <c r="EN110" s="342"/>
      <c r="EO110" s="342"/>
      <c r="EP110" s="342"/>
      <c r="EQ110" s="342"/>
      <c r="ER110" s="342"/>
      <c r="ES110" s="342"/>
      <c r="ET110" s="342"/>
      <c r="EU110" s="342"/>
      <c r="EV110" s="342"/>
      <c r="EW110" s="342"/>
      <c r="EX110" s="342"/>
      <c r="EY110" s="342"/>
      <c r="EZ110" s="342"/>
      <c r="FA110" s="342"/>
      <c r="FB110" s="342"/>
      <c r="FC110" s="342"/>
      <c r="FD110" s="342"/>
      <c r="FE110" s="342"/>
      <c r="FF110" s="342"/>
      <c r="FG110" s="342"/>
      <c r="FH110" s="342"/>
      <c r="FI110" s="342"/>
      <c r="FJ110" s="342"/>
      <c r="FK110" s="342"/>
      <c r="FL110" s="342"/>
      <c r="FM110" s="342"/>
      <c r="FN110" s="342"/>
      <c r="FO110" s="342"/>
      <c r="FP110" s="342"/>
      <c r="FQ110" s="342"/>
      <c r="FR110" s="342"/>
      <c r="FS110" s="342"/>
      <c r="FT110" s="342"/>
      <c r="FU110" s="342"/>
      <c r="FV110" s="342"/>
      <c r="FW110" s="342"/>
      <c r="FX110" s="342"/>
      <c r="FY110" s="342"/>
      <c r="FZ110" s="342"/>
      <c r="GA110" s="342"/>
      <c r="GB110" s="342"/>
      <c r="GC110" s="342"/>
      <c r="GD110" s="342"/>
      <c r="GE110" s="342"/>
      <c r="GF110" s="342"/>
      <c r="GG110" s="342"/>
      <c r="GH110" s="342"/>
      <c r="GI110" s="342"/>
      <c r="GJ110" s="342"/>
      <c r="GK110" s="342"/>
      <c r="GL110" s="342"/>
      <c r="GM110" s="342"/>
      <c r="GN110" s="342"/>
      <c r="GO110" s="342"/>
      <c r="GP110" s="342"/>
      <c r="GQ110" s="342"/>
      <c r="GR110" s="342"/>
      <c r="GS110" s="342"/>
      <c r="GT110" s="342"/>
      <c r="GU110" s="342"/>
      <c r="GV110" s="342"/>
      <c r="GW110" s="342"/>
      <c r="GX110" s="342"/>
      <c r="GY110" s="342"/>
      <c r="GZ110" s="342"/>
      <c r="HA110" s="342"/>
      <c r="HB110" s="342"/>
      <c r="HC110" s="342"/>
      <c r="HD110" s="342"/>
      <c r="HE110" s="342"/>
      <c r="HF110" s="342"/>
      <c r="HG110" s="342"/>
      <c r="HH110" s="342"/>
      <c r="HI110" s="342"/>
      <c r="HJ110" s="342"/>
      <c r="HK110" s="342"/>
      <c r="HL110" s="342"/>
      <c r="HM110" s="342"/>
      <c r="HN110" s="342"/>
      <c r="HO110" s="342"/>
      <c r="HP110" s="342"/>
      <c r="HQ110" s="342"/>
      <c r="HR110" s="342"/>
      <c r="HS110" s="342"/>
      <c r="HT110" s="342"/>
      <c r="HU110" s="342"/>
      <c r="HV110" s="342"/>
      <c r="HW110" s="342"/>
      <c r="HX110" s="342"/>
      <c r="HY110" s="342"/>
      <c r="HZ110" s="342"/>
      <c r="IA110" s="342"/>
      <c r="IB110" s="342"/>
      <c r="IC110" s="342"/>
      <c r="ID110" s="342"/>
      <c r="IE110" s="342"/>
      <c r="IF110" s="342"/>
      <c r="IG110" s="342"/>
      <c r="IH110" s="342"/>
      <c r="II110" s="342"/>
      <c r="IJ110" s="342"/>
      <c r="IK110" s="342"/>
      <c r="IL110" s="342"/>
      <c r="IM110" s="342"/>
      <c r="IN110" s="342"/>
      <c r="IO110" s="342"/>
      <c r="IP110" s="342"/>
      <c r="IQ110" s="342"/>
      <c r="IR110" s="342"/>
      <c r="IS110" s="342"/>
      <c r="IT110" s="342"/>
      <c r="IU110" s="342"/>
      <c r="IV110" s="342"/>
      <c r="IW110" s="342"/>
      <c r="IX110" s="342"/>
      <c r="IY110" s="342"/>
      <c r="IZ110" s="342"/>
      <c r="JA110" s="342"/>
      <c r="JB110" s="342"/>
      <c r="JC110" s="342"/>
      <c r="JD110" s="342"/>
      <c r="JE110" s="342"/>
      <c r="JF110" s="342"/>
      <c r="JG110" s="342"/>
      <c r="JH110" s="342"/>
      <c r="JI110" s="342"/>
      <c r="JJ110" s="342"/>
      <c r="JK110" s="342"/>
      <c r="JL110" s="342"/>
      <c r="JM110" s="342"/>
      <c r="JN110" s="342"/>
      <c r="JO110" s="342"/>
      <c r="JP110" s="342"/>
      <c r="JQ110" s="342"/>
      <c r="JR110" s="342"/>
      <c r="JS110" s="342"/>
      <c r="JT110" s="342"/>
      <c r="JU110" s="342"/>
      <c r="JV110" s="342"/>
      <c r="JW110" s="342"/>
      <c r="JX110" s="342"/>
      <c r="JY110" s="342"/>
      <c r="JZ110" s="342"/>
      <c r="KA110" s="342"/>
      <c r="KB110" s="342"/>
      <c r="KC110" s="342"/>
      <c r="KD110" s="342"/>
      <c r="KE110" s="342"/>
      <c r="KF110" s="342"/>
      <c r="KG110" s="342"/>
      <c r="KH110" s="342"/>
      <c r="KI110" s="342"/>
      <c r="KJ110" s="342"/>
      <c r="KK110" s="342"/>
      <c r="KL110" s="342"/>
      <c r="KM110" s="342"/>
      <c r="KN110" s="342"/>
      <c r="KO110" s="342"/>
      <c r="KP110" s="342"/>
      <c r="KQ110" s="342"/>
      <c r="KR110" s="342"/>
      <c r="KS110" s="342"/>
      <c r="KT110" s="342"/>
      <c r="KU110" s="342"/>
      <c r="KV110" s="342"/>
      <c r="KW110" s="342"/>
      <c r="KX110" s="342"/>
      <c r="KY110" s="342"/>
      <c r="KZ110" s="342"/>
      <c r="LA110" s="342"/>
      <c r="LB110" s="342"/>
      <c r="LC110" s="342"/>
      <c r="LD110" s="342"/>
      <c r="LE110" s="342"/>
      <c r="LF110" s="342"/>
      <c r="LG110" s="342"/>
      <c r="LH110" s="342"/>
      <c r="LI110" s="342"/>
      <c r="LJ110" s="342"/>
      <c r="LK110" s="342"/>
      <c r="LL110" s="342"/>
      <c r="LM110" s="342"/>
      <c r="LN110" s="342"/>
      <c r="LO110" s="342"/>
      <c r="LP110" s="342"/>
      <c r="LQ110" s="342"/>
      <c r="LR110" s="342"/>
      <c r="LS110" s="342"/>
      <c r="LT110" s="342"/>
      <c r="LU110" s="342"/>
      <c r="LV110" s="342"/>
      <c r="LW110" s="342"/>
      <c r="LX110" s="342"/>
      <c r="LY110" s="342"/>
      <c r="LZ110" s="342"/>
      <c r="MA110" s="342"/>
      <c r="MB110" s="342"/>
      <c r="MC110" s="342"/>
      <c r="MD110" s="342"/>
      <c r="ME110" s="342"/>
      <c r="MF110" s="342"/>
      <c r="MG110" s="342"/>
      <c r="MH110" s="342"/>
      <c r="MI110" s="342"/>
      <c r="MJ110" s="342"/>
      <c r="MK110" s="342"/>
      <c r="ML110" s="342"/>
      <c r="MM110" s="342"/>
      <c r="MN110" s="342"/>
      <c r="MO110" s="342"/>
      <c r="MP110" s="342"/>
      <c r="MQ110" s="342"/>
      <c r="MR110" s="342"/>
      <c r="MS110" s="342"/>
      <c r="MT110" s="342"/>
      <c r="MU110" s="342"/>
      <c r="MV110" s="342"/>
      <c r="MW110" s="342"/>
      <c r="MX110" s="342"/>
      <c r="MY110" s="342"/>
      <c r="MZ110" s="342"/>
      <c r="NA110" s="342"/>
      <c r="NB110" s="342"/>
      <c r="NC110" s="342"/>
      <c r="ND110" s="342"/>
      <c r="NE110" s="342"/>
      <c r="NF110" s="342"/>
      <c r="NG110" s="342"/>
      <c r="NH110" s="342"/>
      <c r="NI110" s="342"/>
      <c r="NJ110" s="342"/>
      <c r="NK110" s="342"/>
      <c r="NL110" s="342"/>
      <c r="NM110" s="342"/>
      <c r="NN110" s="342"/>
      <c r="NO110" s="342"/>
      <c r="NP110" s="342"/>
      <c r="NQ110" s="342"/>
      <c r="NR110" s="342"/>
      <c r="NS110" s="342"/>
      <c r="NT110" s="342"/>
      <c r="NU110" s="342"/>
      <c r="NV110" s="342"/>
      <c r="NW110" s="342"/>
      <c r="NX110" s="342"/>
      <c r="NY110" s="342"/>
      <c r="NZ110" s="342"/>
      <c r="OA110" s="342"/>
      <c r="OB110" s="342"/>
      <c r="OC110" s="342"/>
      <c r="OD110" s="342"/>
      <c r="OE110" s="342"/>
      <c r="OF110" s="342"/>
      <c r="OG110" s="342"/>
      <c r="OH110" s="342"/>
      <c r="OI110" s="342"/>
      <c r="OJ110" s="342"/>
      <c r="OK110" s="342"/>
      <c r="OL110" s="342"/>
      <c r="OM110" s="342"/>
      <c r="ON110" s="342"/>
      <c r="OO110" s="342"/>
      <c r="OP110" s="342"/>
      <c r="OQ110" s="342"/>
      <c r="OR110" s="342"/>
      <c r="OS110" s="342"/>
      <c r="OT110" s="342"/>
      <c r="OU110" s="342"/>
      <c r="OV110" s="342"/>
      <c r="OW110" s="342"/>
      <c r="OX110" s="342"/>
      <c r="OY110" s="342"/>
      <c r="OZ110" s="342"/>
      <c r="PA110" s="342"/>
      <c r="PB110" s="342"/>
      <c r="PC110" s="342"/>
      <c r="PD110" s="342"/>
      <c r="PE110" s="342"/>
      <c r="PF110" s="342"/>
      <c r="PG110" s="342"/>
      <c r="PH110" s="342"/>
      <c r="PI110" s="342"/>
      <c r="PJ110" s="342"/>
      <c r="PK110" s="342"/>
      <c r="PL110" s="342"/>
      <c r="PM110" s="342"/>
      <c r="PN110" s="342"/>
      <c r="PO110" s="342"/>
      <c r="PP110" s="342"/>
    </row>
    <row r="111" spans="1:432" s="227" customFormat="1" x14ac:dyDescent="0.2">
      <c r="A111" s="248" t="s">
        <v>16</v>
      </c>
      <c r="B111" s="248" t="s">
        <v>439</v>
      </c>
      <c r="C111" s="248" t="s">
        <v>441</v>
      </c>
      <c r="D111" s="248" t="s">
        <v>440</v>
      </c>
      <c r="E111" s="248"/>
      <c r="F111" s="248" t="s">
        <v>14</v>
      </c>
      <c r="G111" s="248">
        <v>201310</v>
      </c>
      <c r="H111" s="248" t="s">
        <v>689</v>
      </c>
      <c r="I111" s="248" t="s">
        <v>442</v>
      </c>
      <c r="J111" s="248"/>
      <c r="K111" s="248" t="s">
        <v>1317</v>
      </c>
      <c r="L111" s="248" t="s">
        <v>1317</v>
      </c>
      <c r="M111" s="248"/>
      <c r="N111" s="248"/>
      <c r="O111" s="248"/>
      <c r="P111" s="248"/>
      <c r="Q111" s="248"/>
      <c r="R111" s="195">
        <v>7812</v>
      </c>
      <c r="S111" s="195">
        <f t="shared" si="16"/>
        <v>0</v>
      </c>
      <c r="T111" s="195">
        <f t="shared" si="17"/>
        <v>7812</v>
      </c>
      <c r="U111" s="248"/>
      <c r="V111" s="248"/>
      <c r="W111" s="195">
        <f t="shared" si="18"/>
        <v>7812</v>
      </c>
      <c r="X111" s="248" t="s">
        <v>1458</v>
      </c>
      <c r="Y111" s="248">
        <v>4</v>
      </c>
      <c r="Z111" s="248">
        <v>40</v>
      </c>
      <c r="AA111" s="248"/>
      <c r="AB111" s="248" t="s">
        <v>689</v>
      </c>
      <c r="AC111" s="398" t="s">
        <v>1455</v>
      </c>
      <c r="AD111" s="310"/>
      <c r="AE111" s="248"/>
      <c r="AF111" s="248"/>
      <c r="AG111" s="248"/>
      <c r="AH111" s="248"/>
      <c r="AI111" s="248"/>
      <c r="AJ111" s="248"/>
      <c r="AK111" s="248"/>
      <c r="AL111" s="248" t="s">
        <v>802</v>
      </c>
      <c r="AM111" s="248"/>
      <c r="AN111" s="248"/>
      <c r="AO111" s="248"/>
      <c r="AP111" s="248"/>
      <c r="AQ111" s="248"/>
      <c r="AR111" s="248"/>
      <c r="AS111" s="248"/>
      <c r="AT111" s="248"/>
      <c r="AU111" s="248"/>
      <c r="AV111" s="248"/>
      <c r="AW111" s="248"/>
      <c r="AX111" s="248"/>
      <c r="AY111" s="248"/>
      <c r="AZ111" s="248"/>
      <c r="BA111" s="248"/>
      <c r="BB111" s="386">
        <f t="shared" si="19"/>
        <v>0</v>
      </c>
      <c r="BC111" s="195">
        <f t="shared" si="20"/>
        <v>0</v>
      </c>
      <c r="BD111" s="195">
        <f t="shared" si="21"/>
        <v>7812</v>
      </c>
      <c r="BE111" s="359">
        <f t="shared" si="22"/>
        <v>1</v>
      </c>
      <c r="BF111" s="248"/>
      <c r="BG111" s="248"/>
      <c r="BH111" s="248"/>
      <c r="BI111" s="248"/>
      <c r="BJ111" s="248"/>
      <c r="BK111" s="248"/>
      <c r="BL111" s="248" t="s">
        <v>1505</v>
      </c>
      <c r="BM111" s="248"/>
      <c r="BN111" s="248"/>
      <c r="BO111" s="248"/>
      <c r="BP111" s="248"/>
      <c r="BQ111" s="248"/>
      <c r="BR111" s="248"/>
      <c r="BS111" s="248"/>
      <c r="BT111" s="248"/>
      <c r="BU111" s="248"/>
      <c r="BV111" s="248"/>
      <c r="BW111" s="248"/>
      <c r="BX111" s="248"/>
      <c r="BY111" s="248"/>
      <c r="BZ111" s="248"/>
      <c r="CA111" s="248"/>
      <c r="CB111" s="248"/>
      <c r="CC111" s="248"/>
      <c r="CD111" s="248"/>
      <c r="CE111" s="248"/>
      <c r="CF111" s="248"/>
      <c r="CG111" s="248"/>
      <c r="CH111" s="248"/>
      <c r="CI111" s="248"/>
      <c r="CJ111" s="248"/>
      <c r="CK111" s="248"/>
      <c r="CL111" s="248"/>
      <c r="CM111" s="248"/>
      <c r="CN111" s="248"/>
      <c r="CO111" s="248"/>
      <c r="CP111" s="248"/>
      <c r="CQ111" s="248"/>
      <c r="CR111" s="248"/>
      <c r="CS111" s="248"/>
      <c r="CT111" s="248"/>
      <c r="CU111" s="248"/>
      <c r="CV111" s="248"/>
      <c r="CW111" s="248"/>
      <c r="CX111" s="248"/>
      <c r="CY111" s="248"/>
      <c r="CZ111" s="248"/>
      <c r="DA111" s="248"/>
      <c r="DB111" s="248"/>
      <c r="DC111" s="248"/>
      <c r="DD111" s="248"/>
      <c r="DE111" s="248"/>
      <c r="DF111" s="248"/>
      <c r="DG111" s="248"/>
      <c r="DH111" s="248"/>
      <c r="DI111" s="248"/>
      <c r="DJ111" s="248"/>
      <c r="DK111" s="248"/>
      <c r="DL111" s="248"/>
      <c r="DM111" s="248"/>
      <c r="DN111" s="248"/>
      <c r="DO111" s="248"/>
      <c r="DP111" s="248"/>
      <c r="DQ111" s="248"/>
      <c r="DR111" s="248"/>
      <c r="DS111" s="248"/>
      <c r="DT111" s="248"/>
      <c r="DU111" s="248"/>
      <c r="DV111" s="248"/>
      <c r="DW111" s="248"/>
      <c r="DX111" s="248"/>
      <c r="DY111" s="248"/>
      <c r="DZ111" s="248"/>
      <c r="EA111" s="248"/>
      <c r="EB111" s="248"/>
      <c r="EC111" s="248"/>
      <c r="ED111" s="248"/>
      <c r="EE111" s="248"/>
      <c r="EF111" s="248"/>
      <c r="EG111" s="248"/>
      <c r="EH111" s="248"/>
      <c r="EI111" s="248"/>
      <c r="EJ111" s="248"/>
      <c r="EK111" s="248"/>
      <c r="EL111" s="248"/>
      <c r="EM111" s="248"/>
      <c r="EN111" s="248"/>
      <c r="EO111" s="248"/>
      <c r="EP111" s="248"/>
      <c r="EQ111" s="248"/>
      <c r="ER111" s="248"/>
      <c r="ES111" s="248"/>
      <c r="ET111" s="248"/>
      <c r="EU111" s="248"/>
      <c r="EV111" s="248"/>
      <c r="EW111" s="248"/>
      <c r="EX111" s="248"/>
      <c r="EY111" s="248"/>
      <c r="EZ111" s="248"/>
      <c r="FA111" s="248"/>
      <c r="FB111" s="248"/>
      <c r="FC111" s="248"/>
      <c r="FD111" s="248"/>
      <c r="FE111" s="248"/>
      <c r="FF111" s="248"/>
      <c r="FG111" s="248"/>
      <c r="FH111" s="248"/>
      <c r="FI111" s="248"/>
      <c r="FJ111" s="248"/>
      <c r="FK111" s="248"/>
      <c r="FL111" s="248"/>
      <c r="FM111" s="248"/>
      <c r="FN111" s="248"/>
      <c r="FO111" s="248"/>
      <c r="FP111" s="248"/>
      <c r="FQ111" s="248"/>
      <c r="FR111" s="248"/>
      <c r="FS111" s="248"/>
      <c r="FT111" s="248"/>
      <c r="FU111" s="248"/>
      <c r="FV111" s="248"/>
      <c r="FW111" s="248"/>
      <c r="FX111" s="248"/>
      <c r="FY111" s="248"/>
      <c r="FZ111" s="248"/>
      <c r="GA111" s="248"/>
      <c r="GB111" s="248"/>
      <c r="GC111" s="248"/>
      <c r="GD111" s="248"/>
      <c r="GE111" s="248"/>
      <c r="GF111" s="248"/>
      <c r="GG111" s="248"/>
      <c r="GH111" s="248"/>
      <c r="GI111" s="248"/>
      <c r="GJ111" s="248"/>
      <c r="GK111" s="248"/>
      <c r="GL111" s="248"/>
      <c r="GM111" s="248"/>
      <c r="GN111" s="248"/>
      <c r="GO111" s="248"/>
      <c r="GP111" s="248"/>
      <c r="GQ111" s="248"/>
      <c r="GR111" s="248"/>
      <c r="GS111" s="248"/>
      <c r="GT111" s="248"/>
      <c r="GU111" s="248"/>
      <c r="GV111" s="248"/>
      <c r="GW111" s="248"/>
      <c r="GX111" s="248"/>
      <c r="GY111" s="248"/>
      <c r="GZ111" s="248"/>
      <c r="HA111" s="248"/>
      <c r="HB111" s="248"/>
      <c r="HC111" s="248"/>
      <c r="HD111" s="248"/>
      <c r="HE111" s="248"/>
      <c r="HF111" s="248"/>
      <c r="HG111" s="248"/>
      <c r="HH111" s="248"/>
      <c r="HI111" s="248"/>
      <c r="HJ111" s="248"/>
      <c r="HK111" s="248"/>
      <c r="HL111" s="248"/>
      <c r="HM111" s="248"/>
      <c r="HN111" s="248"/>
      <c r="HO111" s="248"/>
      <c r="HP111" s="248"/>
      <c r="HQ111" s="248"/>
      <c r="HR111" s="248"/>
      <c r="HS111" s="248"/>
      <c r="HT111" s="248"/>
      <c r="HU111" s="248"/>
      <c r="HV111" s="248"/>
      <c r="HW111" s="248"/>
      <c r="HX111" s="248"/>
      <c r="HY111" s="248"/>
      <c r="HZ111" s="248"/>
      <c r="IA111" s="248"/>
      <c r="IB111" s="248"/>
      <c r="IC111" s="248"/>
      <c r="ID111" s="248"/>
      <c r="IE111" s="248"/>
      <c r="IF111" s="248"/>
      <c r="IG111" s="248"/>
      <c r="IH111" s="248"/>
      <c r="II111" s="248"/>
      <c r="IJ111" s="248"/>
      <c r="IK111" s="248"/>
      <c r="IL111" s="248"/>
      <c r="IM111" s="248"/>
      <c r="IN111" s="248"/>
      <c r="IO111" s="248"/>
      <c r="IP111" s="248"/>
      <c r="IQ111" s="248"/>
      <c r="IR111" s="248"/>
      <c r="IS111" s="248"/>
      <c r="IT111" s="248"/>
      <c r="IU111" s="248"/>
      <c r="IV111" s="248"/>
      <c r="IW111" s="248"/>
      <c r="IX111" s="248"/>
      <c r="IY111" s="248"/>
      <c r="IZ111" s="248"/>
      <c r="JA111" s="248"/>
      <c r="JB111" s="248"/>
      <c r="JC111" s="248"/>
      <c r="JD111" s="248"/>
      <c r="JE111" s="248"/>
      <c r="JF111" s="248"/>
      <c r="JG111" s="248"/>
      <c r="JH111" s="248"/>
      <c r="JI111" s="248"/>
      <c r="JJ111" s="248"/>
      <c r="JK111" s="248"/>
      <c r="JL111" s="248"/>
      <c r="JM111" s="248"/>
      <c r="JN111" s="248"/>
      <c r="JO111" s="248"/>
      <c r="JP111" s="248"/>
      <c r="JQ111" s="248"/>
      <c r="JR111" s="248"/>
      <c r="JS111" s="248"/>
      <c r="JT111" s="248"/>
      <c r="JU111" s="248"/>
      <c r="JV111" s="248"/>
      <c r="JW111" s="248"/>
      <c r="JX111" s="248"/>
      <c r="JY111" s="248"/>
      <c r="JZ111" s="248"/>
      <c r="KA111" s="248"/>
      <c r="KB111" s="248"/>
      <c r="KC111" s="248"/>
      <c r="KD111" s="248"/>
      <c r="KE111" s="248"/>
      <c r="KF111" s="248"/>
      <c r="KG111" s="248"/>
      <c r="KH111" s="248"/>
      <c r="KI111" s="248"/>
      <c r="KJ111" s="248"/>
      <c r="KK111" s="248"/>
      <c r="KL111" s="248"/>
      <c r="KM111" s="248"/>
      <c r="KN111" s="248"/>
      <c r="KO111" s="248"/>
      <c r="KP111" s="248"/>
      <c r="KQ111" s="248"/>
      <c r="KR111" s="248"/>
      <c r="KS111" s="248"/>
      <c r="KT111" s="248"/>
      <c r="KU111" s="248"/>
      <c r="KV111" s="248"/>
      <c r="KW111" s="248"/>
      <c r="KX111" s="248"/>
      <c r="KY111" s="248"/>
      <c r="KZ111" s="248"/>
      <c r="LA111" s="248"/>
      <c r="LB111" s="248"/>
      <c r="LC111" s="248"/>
      <c r="LD111" s="248"/>
      <c r="LE111" s="248"/>
      <c r="LF111" s="248"/>
      <c r="LG111" s="248"/>
      <c r="LH111" s="248"/>
      <c r="LI111" s="248"/>
      <c r="LJ111" s="248"/>
      <c r="LK111" s="248"/>
      <c r="LL111" s="248"/>
      <c r="LM111" s="248"/>
      <c r="LN111" s="248"/>
      <c r="LO111" s="248"/>
      <c r="LP111" s="248"/>
      <c r="LQ111" s="248"/>
      <c r="LR111" s="248"/>
      <c r="LS111" s="248"/>
      <c r="LT111" s="248"/>
      <c r="LU111" s="248"/>
      <c r="LV111" s="248"/>
      <c r="LW111" s="248"/>
      <c r="LX111" s="248"/>
      <c r="LY111" s="248"/>
      <c r="LZ111" s="248"/>
      <c r="MA111" s="248"/>
      <c r="MB111" s="248"/>
      <c r="MC111" s="248"/>
      <c r="MD111" s="248"/>
      <c r="ME111" s="248"/>
      <c r="MF111" s="248"/>
      <c r="MG111" s="248"/>
      <c r="MH111" s="248"/>
      <c r="MI111" s="248"/>
      <c r="MJ111" s="248"/>
      <c r="MK111" s="248"/>
      <c r="ML111" s="248"/>
      <c r="MM111" s="248"/>
      <c r="MN111" s="248"/>
      <c r="MO111" s="248"/>
      <c r="MP111" s="248"/>
      <c r="MQ111" s="248"/>
      <c r="MR111" s="248"/>
      <c r="MS111" s="248"/>
      <c r="MT111" s="248"/>
      <c r="MU111" s="248"/>
      <c r="MV111" s="248"/>
      <c r="MW111" s="248"/>
      <c r="MX111" s="248"/>
      <c r="MY111" s="248"/>
      <c r="MZ111" s="248"/>
      <c r="NA111" s="248"/>
      <c r="NB111" s="248"/>
      <c r="NC111" s="248"/>
      <c r="ND111" s="248"/>
      <c r="NE111" s="248"/>
      <c r="NF111" s="248"/>
      <c r="NG111" s="248"/>
      <c r="NH111" s="248"/>
      <c r="NI111" s="248"/>
      <c r="NJ111" s="248"/>
      <c r="NK111" s="248"/>
      <c r="NL111" s="248"/>
      <c r="NM111" s="248"/>
      <c r="NN111" s="248"/>
      <c r="NO111" s="248"/>
      <c r="NP111" s="248"/>
      <c r="NQ111" s="248"/>
      <c r="NR111" s="248"/>
      <c r="NS111" s="248"/>
      <c r="NT111" s="248"/>
      <c r="NU111" s="248"/>
      <c r="NV111" s="248"/>
      <c r="NW111" s="248"/>
      <c r="NX111" s="248"/>
      <c r="NY111" s="248"/>
      <c r="NZ111" s="248"/>
      <c r="OA111" s="248"/>
      <c r="OB111" s="248"/>
      <c r="OC111" s="248"/>
      <c r="OD111" s="248"/>
      <c r="OE111" s="248"/>
      <c r="OF111" s="248"/>
      <c r="OG111" s="248"/>
      <c r="OH111" s="248"/>
      <c r="OI111" s="248"/>
      <c r="OJ111" s="248"/>
      <c r="OK111" s="248"/>
      <c r="OL111" s="248"/>
      <c r="OM111" s="248"/>
      <c r="ON111" s="248"/>
      <c r="OO111" s="248"/>
      <c r="OP111" s="248"/>
      <c r="OQ111" s="248"/>
      <c r="OR111" s="248"/>
      <c r="OS111" s="248"/>
      <c r="OT111" s="248"/>
      <c r="OU111" s="248"/>
      <c r="OV111" s="248"/>
      <c r="OW111" s="248"/>
      <c r="OX111" s="248"/>
      <c r="OY111" s="248"/>
      <c r="OZ111" s="248"/>
      <c r="PA111" s="248"/>
      <c r="PB111" s="248"/>
      <c r="PC111" s="248"/>
      <c r="PD111" s="248"/>
      <c r="PE111" s="248"/>
      <c r="PF111" s="248"/>
      <c r="PG111" s="248"/>
      <c r="PH111" s="248"/>
      <c r="PI111" s="248"/>
      <c r="PJ111" s="248"/>
      <c r="PK111" s="248"/>
      <c r="PL111" s="248"/>
      <c r="PM111" s="248"/>
      <c r="PN111" s="248"/>
      <c r="PO111" s="248"/>
      <c r="PP111" s="248"/>
    </row>
    <row r="112" spans="1:432" s="227" customFormat="1" x14ac:dyDescent="0.2">
      <c r="A112" s="342" t="s">
        <v>16</v>
      </c>
      <c r="B112" s="342" t="s">
        <v>539</v>
      </c>
      <c r="C112" s="342" t="s">
        <v>541</v>
      </c>
      <c r="D112" s="342" t="s">
        <v>540</v>
      </c>
      <c r="E112" s="342"/>
      <c r="F112" s="342" t="s">
        <v>14</v>
      </c>
      <c r="G112" s="342">
        <v>201510</v>
      </c>
      <c r="H112" s="342" t="s">
        <v>689</v>
      </c>
      <c r="I112" s="342" t="s">
        <v>542</v>
      </c>
      <c r="J112" s="342"/>
      <c r="K112" s="343" t="s">
        <v>1317</v>
      </c>
      <c r="L112" s="342" t="s">
        <v>1317</v>
      </c>
      <c r="M112" s="343"/>
      <c r="N112" s="343"/>
      <c r="O112" s="343"/>
      <c r="P112" s="343"/>
      <c r="Q112" s="342"/>
      <c r="R112" s="342">
        <v>7812</v>
      </c>
      <c r="S112" s="342">
        <f t="shared" si="16"/>
        <v>0</v>
      </c>
      <c r="T112" s="342">
        <f t="shared" si="17"/>
        <v>7812</v>
      </c>
      <c r="U112" s="342"/>
      <c r="V112" s="342"/>
      <c r="W112" s="342">
        <f t="shared" si="18"/>
        <v>7812</v>
      </c>
      <c r="X112" s="342" t="s">
        <v>689</v>
      </c>
      <c r="Y112" s="342">
        <v>10</v>
      </c>
      <c r="Z112" s="342">
        <v>22</v>
      </c>
      <c r="AA112" s="342"/>
      <c r="AB112" s="342" t="s">
        <v>689</v>
      </c>
      <c r="AC112" s="398" t="s">
        <v>1455</v>
      </c>
      <c r="AD112" s="344"/>
      <c r="AE112" s="342"/>
      <c r="AF112" s="342"/>
      <c r="AG112" s="342">
        <v>2</v>
      </c>
      <c r="AH112" s="342">
        <v>2</v>
      </c>
      <c r="AI112" s="342">
        <f>SUM(AG112+AH112)/2</f>
        <v>2</v>
      </c>
      <c r="AJ112" s="342"/>
      <c r="AK112" s="342"/>
      <c r="AL112" s="342"/>
      <c r="AM112" s="342"/>
      <c r="AN112" s="342"/>
      <c r="AO112" s="342"/>
      <c r="AP112" s="342"/>
      <c r="AQ112" s="342"/>
      <c r="AR112" s="342"/>
      <c r="AS112" s="342"/>
      <c r="AT112" s="342"/>
      <c r="AU112" s="342"/>
      <c r="AV112" s="342"/>
      <c r="AW112" s="342"/>
      <c r="AX112" s="342"/>
      <c r="AY112" s="342"/>
      <c r="AZ112" s="342"/>
      <c r="BA112" s="342"/>
      <c r="BB112" s="386">
        <f t="shared" si="19"/>
        <v>0</v>
      </c>
      <c r="BC112" s="195">
        <f t="shared" si="20"/>
        <v>0</v>
      </c>
      <c r="BD112" s="195">
        <f t="shared" si="21"/>
        <v>7812</v>
      </c>
      <c r="BE112" s="359">
        <f t="shared" si="22"/>
        <v>1</v>
      </c>
      <c r="BF112" s="342"/>
      <c r="BG112" s="342"/>
      <c r="BH112" s="342"/>
      <c r="BI112" s="342"/>
      <c r="BJ112" s="342"/>
      <c r="BK112" s="342"/>
      <c r="BL112" s="342" t="s">
        <v>1090</v>
      </c>
      <c r="BM112" s="342"/>
      <c r="BN112" s="342"/>
      <c r="BO112" s="342"/>
      <c r="BP112" s="342"/>
      <c r="BQ112" s="342"/>
      <c r="BR112" s="342"/>
      <c r="BS112" s="342"/>
      <c r="BT112" s="342"/>
      <c r="BU112" s="342"/>
      <c r="BV112" s="342"/>
      <c r="BW112" s="342"/>
      <c r="BX112" s="342"/>
      <c r="BY112" s="342"/>
      <c r="BZ112" s="342"/>
      <c r="CA112" s="342"/>
      <c r="CB112" s="342"/>
      <c r="CC112" s="342"/>
      <c r="CD112" s="342"/>
      <c r="CE112" s="342"/>
      <c r="CF112" s="342"/>
      <c r="CG112" s="342"/>
      <c r="CH112" s="342"/>
      <c r="CI112" s="342"/>
      <c r="CJ112" s="342"/>
      <c r="CK112" s="342"/>
      <c r="CL112" s="342"/>
      <c r="CM112" s="342"/>
      <c r="CN112" s="342"/>
      <c r="CO112" s="342"/>
      <c r="CP112" s="342"/>
      <c r="CQ112" s="342"/>
      <c r="CR112" s="342"/>
      <c r="CS112" s="342"/>
      <c r="CT112" s="342"/>
      <c r="CU112" s="342"/>
      <c r="CV112" s="342"/>
      <c r="CW112" s="342"/>
      <c r="CX112" s="342"/>
      <c r="CY112" s="342"/>
      <c r="CZ112" s="342"/>
      <c r="DA112" s="342"/>
      <c r="DB112" s="342"/>
      <c r="DC112" s="342"/>
      <c r="DD112" s="342"/>
      <c r="DE112" s="342"/>
      <c r="DF112" s="342"/>
      <c r="DG112" s="342"/>
      <c r="DH112" s="342"/>
      <c r="DI112" s="342"/>
      <c r="DJ112" s="342"/>
      <c r="DK112" s="342"/>
      <c r="DL112" s="342"/>
      <c r="DM112" s="342"/>
      <c r="DN112" s="342"/>
      <c r="DO112" s="342"/>
      <c r="DP112" s="342"/>
      <c r="DQ112" s="342"/>
      <c r="DR112" s="342"/>
      <c r="DS112" s="342"/>
      <c r="DT112" s="342"/>
      <c r="DU112" s="342"/>
      <c r="DV112" s="342"/>
      <c r="DW112" s="342"/>
      <c r="DX112" s="342"/>
      <c r="DY112" s="342"/>
      <c r="DZ112" s="342"/>
      <c r="EA112" s="342"/>
      <c r="EB112" s="342"/>
      <c r="EC112" s="342"/>
      <c r="ED112" s="342"/>
      <c r="EE112" s="342"/>
      <c r="EF112" s="342"/>
      <c r="EG112" s="342"/>
      <c r="EH112" s="342"/>
      <c r="EI112" s="342"/>
      <c r="EJ112" s="342"/>
      <c r="EK112" s="342"/>
      <c r="EL112" s="342"/>
      <c r="EM112" s="342"/>
      <c r="EN112" s="342"/>
      <c r="EO112" s="342"/>
      <c r="EP112" s="342"/>
      <c r="EQ112" s="342"/>
      <c r="ER112" s="342"/>
      <c r="ES112" s="342"/>
      <c r="ET112" s="342"/>
      <c r="EU112" s="342"/>
      <c r="EV112" s="342"/>
      <c r="EW112" s="342"/>
      <c r="EX112" s="342"/>
      <c r="EY112" s="342"/>
      <c r="EZ112" s="342"/>
      <c r="FA112" s="342"/>
      <c r="FB112" s="342"/>
      <c r="FC112" s="342"/>
      <c r="FD112" s="342"/>
      <c r="FE112" s="342"/>
      <c r="FF112" s="342"/>
      <c r="FG112" s="342"/>
      <c r="FH112" s="342"/>
      <c r="FI112" s="342"/>
      <c r="FJ112" s="342"/>
      <c r="FK112" s="342"/>
      <c r="FL112" s="342"/>
      <c r="FM112" s="342"/>
      <c r="FN112" s="342"/>
      <c r="FO112" s="342"/>
      <c r="FP112" s="342"/>
      <c r="FQ112" s="342"/>
      <c r="FR112" s="342"/>
      <c r="FS112" s="342"/>
      <c r="FT112" s="342"/>
      <c r="FU112" s="342"/>
      <c r="FV112" s="342"/>
      <c r="FW112" s="342"/>
      <c r="FX112" s="342"/>
      <c r="FY112" s="342"/>
      <c r="FZ112" s="342"/>
      <c r="GA112" s="342"/>
      <c r="GB112" s="342"/>
      <c r="GC112" s="342"/>
      <c r="GD112" s="342"/>
      <c r="GE112" s="342"/>
      <c r="GF112" s="342"/>
      <c r="GG112" s="342"/>
      <c r="GH112" s="342"/>
      <c r="GI112" s="342"/>
      <c r="GJ112" s="342"/>
      <c r="GK112" s="342"/>
      <c r="GL112" s="342"/>
      <c r="GM112" s="342"/>
      <c r="GN112" s="342"/>
      <c r="GO112" s="342"/>
      <c r="GP112" s="342"/>
      <c r="GQ112" s="342"/>
      <c r="GR112" s="342"/>
      <c r="GS112" s="342"/>
      <c r="GT112" s="342"/>
      <c r="GU112" s="342"/>
      <c r="GV112" s="342"/>
      <c r="GW112" s="342"/>
      <c r="GX112" s="342"/>
      <c r="GY112" s="342"/>
      <c r="GZ112" s="342"/>
      <c r="HA112" s="342"/>
      <c r="HB112" s="342"/>
      <c r="HC112" s="342"/>
      <c r="HD112" s="342"/>
      <c r="HE112" s="342"/>
      <c r="HF112" s="342"/>
      <c r="HG112" s="342"/>
      <c r="HH112" s="342"/>
      <c r="HI112" s="342"/>
      <c r="HJ112" s="342"/>
      <c r="HK112" s="342"/>
      <c r="HL112" s="342"/>
      <c r="HM112" s="342"/>
      <c r="HN112" s="342"/>
      <c r="HO112" s="342"/>
      <c r="HP112" s="342"/>
      <c r="HQ112" s="342"/>
      <c r="HR112" s="342"/>
      <c r="HS112" s="342"/>
      <c r="HT112" s="342"/>
      <c r="HU112" s="342"/>
      <c r="HV112" s="342"/>
      <c r="HW112" s="342"/>
      <c r="HX112" s="342"/>
      <c r="HY112" s="342"/>
      <c r="HZ112" s="342"/>
      <c r="IA112" s="342"/>
      <c r="IB112" s="342"/>
      <c r="IC112" s="342"/>
      <c r="ID112" s="342"/>
      <c r="IE112" s="342"/>
      <c r="IF112" s="342"/>
      <c r="IG112" s="342"/>
      <c r="IH112" s="342"/>
      <c r="II112" s="342"/>
      <c r="IJ112" s="342"/>
      <c r="IK112" s="342"/>
      <c r="IL112" s="342"/>
      <c r="IM112" s="342"/>
      <c r="IN112" s="342"/>
      <c r="IO112" s="342"/>
      <c r="IP112" s="342"/>
      <c r="IQ112" s="342"/>
      <c r="IR112" s="342"/>
      <c r="IS112" s="342"/>
      <c r="IT112" s="342"/>
      <c r="IU112" s="342"/>
      <c r="IV112" s="342"/>
      <c r="IW112" s="342"/>
      <c r="IX112" s="342"/>
      <c r="IY112" s="342"/>
      <c r="IZ112" s="342"/>
      <c r="JA112" s="342"/>
      <c r="JB112" s="342"/>
      <c r="JC112" s="342"/>
      <c r="JD112" s="342"/>
      <c r="JE112" s="342"/>
      <c r="JF112" s="342"/>
      <c r="JG112" s="342"/>
      <c r="JH112" s="342"/>
      <c r="JI112" s="342"/>
      <c r="JJ112" s="342"/>
      <c r="JK112" s="342"/>
      <c r="JL112" s="342"/>
      <c r="JM112" s="342"/>
      <c r="JN112" s="342"/>
      <c r="JO112" s="342"/>
      <c r="JP112" s="342"/>
      <c r="JQ112" s="342"/>
      <c r="JR112" s="342"/>
      <c r="JS112" s="342"/>
      <c r="JT112" s="342"/>
      <c r="JU112" s="342"/>
      <c r="JV112" s="342"/>
      <c r="JW112" s="342"/>
      <c r="JX112" s="342"/>
      <c r="JY112" s="342"/>
      <c r="JZ112" s="342"/>
      <c r="KA112" s="342"/>
      <c r="KB112" s="342"/>
      <c r="KC112" s="342"/>
      <c r="KD112" s="342"/>
      <c r="KE112" s="342"/>
      <c r="KF112" s="342"/>
      <c r="KG112" s="342"/>
      <c r="KH112" s="342"/>
      <c r="KI112" s="342"/>
      <c r="KJ112" s="342"/>
      <c r="KK112" s="342"/>
      <c r="KL112" s="342"/>
      <c r="KM112" s="342"/>
      <c r="KN112" s="342"/>
      <c r="KO112" s="342"/>
      <c r="KP112" s="342"/>
      <c r="KQ112" s="342"/>
      <c r="KR112" s="342"/>
      <c r="KS112" s="342"/>
      <c r="KT112" s="342"/>
      <c r="KU112" s="342"/>
      <c r="KV112" s="342"/>
      <c r="KW112" s="342"/>
      <c r="KX112" s="342"/>
      <c r="KY112" s="342"/>
      <c r="KZ112" s="342"/>
      <c r="LA112" s="342"/>
      <c r="LB112" s="342"/>
      <c r="LC112" s="342"/>
      <c r="LD112" s="342"/>
      <c r="LE112" s="342"/>
      <c r="LF112" s="342"/>
      <c r="LG112" s="342"/>
      <c r="LH112" s="342"/>
      <c r="LI112" s="342"/>
      <c r="LJ112" s="342"/>
      <c r="LK112" s="342"/>
      <c r="LL112" s="342"/>
      <c r="LM112" s="342"/>
      <c r="LN112" s="342"/>
      <c r="LO112" s="342"/>
      <c r="LP112" s="342"/>
      <c r="LQ112" s="342"/>
      <c r="LR112" s="342"/>
      <c r="LS112" s="342"/>
      <c r="LT112" s="342"/>
      <c r="LU112" s="342"/>
      <c r="LV112" s="342"/>
      <c r="LW112" s="342"/>
      <c r="LX112" s="342"/>
      <c r="LY112" s="342"/>
      <c r="LZ112" s="342"/>
      <c r="MA112" s="342"/>
      <c r="MB112" s="342"/>
      <c r="MC112" s="342"/>
      <c r="MD112" s="342"/>
      <c r="ME112" s="342"/>
      <c r="MF112" s="342"/>
      <c r="MG112" s="342"/>
      <c r="MH112" s="342"/>
      <c r="MI112" s="342"/>
      <c r="MJ112" s="342"/>
      <c r="MK112" s="342"/>
      <c r="ML112" s="342"/>
      <c r="MM112" s="342"/>
      <c r="MN112" s="342"/>
      <c r="MO112" s="342"/>
      <c r="MP112" s="342"/>
      <c r="MQ112" s="342"/>
      <c r="MR112" s="342"/>
      <c r="MS112" s="342"/>
      <c r="MT112" s="342"/>
      <c r="MU112" s="342"/>
      <c r="MV112" s="342"/>
      <c r="MW112" s="342"/>
      <c r="MX112" s="342"/>
      <c r="MY112" s="342"/>
      <c r="MZ112" s="342"/>
      <c r="NA112" s="342"/>
      <c r="NB112" s="342"/>
      <c r="NC112" s="342"/>
      <c r="ND112" s="342"/>
      <c r="NE112" s="342"/>
      <c r="NF112" s="342"/>
      <c r="NG112" s="342"/>
      <c r="NH112" s="342"/>
      <c r="NI112" s="342"/>
      <c r="NJ112" s="342"/>
      <c r="NK112" s="342"/>
      <c r="NL112" s="342"/>
      <c r="NM112" s="342"/>
      <c r="NN112" s="342"/>
      <c r="NO112" s="342"/>
      <c r="NP112" s="342"/>
      <c r="NQ112" s="342"/>
      <c r="NR112" s="342"/>
      <c r="NS112" s="342"/>
      <c r="NT112" s="342"/>
      <c r="NU112" s="342"/>
      <c r="NV112" s="342"/>
      <c r="NW112" s="342"/>
      <c r="NX112" s="342"/>
      <c r="NY112" s="342"/>
      <c r="NZ112" s="342"/>
      <c r="OA112" s="342"/>
      <c r="OB112" s="342"/>
      <c r="OC112" s="342"/>
      <c r="OD112" s="342"/>
      <c r="OE112" s="342"/>
      <c r="OF112" s="342"/>
      <c r="OG112" s="342"/>
      <c r="OH112" s="342"/>
      <c r="OI112" s="342"/>
      <c r="OJ112" s="342"/>
      <c r="OK112" s="342"/>
      <c r="OL112" s="342"/>
      <c r="OM112" s="342"/>
      <c r="ON112" s="342"/>
      <c r="OO112" s="342"/>
      <c r="OP112" s="342"/>
      <c r="OQ112" s="342"/>
      <c r="OR112" s="342"/>
      <c r="OS112" s="342"/>
      <c r="OT112" s="342"/>
      <c r="OU112" s="342"/>
      <c r="OV112" s="342"/>
      <c r="OW112" s="342"/>
      <c r="OX112" s="342"/>
      <c r="OY112" s="342"/>
      <c r="OZ112" s="342"/>
      <c r="PA112" s="342"/>
      <c r="PB112" s="342"/>
      <c r="PC112" s="342"/>
      <c r="PD112" s="342"/>
      <c r="PE112" s="342"/>
      <c r="PF112" s="342"/>
      <c r="PG112" s="342"/>
      <c r="PH112" s="342"/>
      <c r="PI112" s="342"/>
      <c r="PJ112" s="342"/>
      <c r="PK112" s="342"/>
      <c r="PL112" s="342"/>
      <c r="PM112" s="342"/>
      <c r="PN112" s="342"/>
      <c r="PO112" s="342"/>
      <c r="PP112" s="342"/>
    </row>
    <row r="113" spans="1:432" s="227" customFormat="1" x14ac:dyDescent="0.2">
      <c r="A113" s="342" t="s">
        <v>16</v>
      </c>
      <c r="B113" s="342" t="s">
        <v>593</v>
      </c>
      <c r="C113" s="342" t="s">
        <v>594</v>
      </c>
      <c r="D113" s="342" t="s">
        <v>591</v>
      </c>
      <c r="E113" s="342"/>
      <c r="F113" s="342" t="s">
        <v>14</v>
      </c>
      <c r="G113" s="342">
        <v>201510</v>
      </c>
      <c r="H113" s="342" t="s">
        <v>689</v>
      </c>
      <c r="I113" s="342" t="s">
        <v>595</v>
      </c>
      <c r="J113" s="342"/>
      <c r="K113" s="343" t="s">
        <v>1317</v>
      </c>
      <c r="L113" s="342" t="s">
        <v>1317</v>
      </c>
      <c r="M113" s="343"/>
      <c r="N113" s="343"/>
      <c r="O113" s="343"/>
      <c r="P113" s="343"/>
      <c r="Q113" s="342"/>
      <c r="R113" s="342">
        <v>7812</v>
      </c>
      <c r="S113" s="342">
        <f t="shared" ref="S113:S144" si="24">O113</f>
        <v>0</v>
      </c>
      <c r="T113" s="342">
        <f t="shared" ref="T113:T144" si="25">R113-S113</f>
        <v>7812</v>
      </c>
      <c r="U113" s="342"/>
      <c r="V113" s="342"/>
      <c r="W113" s="342">
        <f t="shared" ref="W113:W144" si="26">T113-U113-V113</f>
        <v>7812</v>
      </c>
      <c r="X113" s="342" t="s">
        <v>689</v>
      </c>
      <c r="Y113" s="342">
        <v>10</v>
      </c>
      <c r="Z113" s="342">
        <v>16</v>
      </c>
      <c r="AA113" s="342"/>
      <c r="AB113" s="342" t="s">
        <v>689</v>
      </c>
      <c r="AC113" s="398" t="s">
        <v>1455</v>
      </c>
      <c r="AD113" s="344"/>
      <c r="AE113" s="342"/>
      <c r="AF113" s="342"/>
      <c r="AG113" s="342">
        <v>3.5</v>
      </c>
      <c r="AH113" s="342">
        <v>4</v>
      </c>
      <c r="AI113" s="342">
        <f>SUM(AG113+AH113)/2</f>
        <v>3.75</v>
      </c>
      <c r="AJ113" s="342"/>
      <c r="AK113" s="342"/>
      <c r="AL113" s="342"/>
      <c r="AM113" s="342"/>
      <c r="AN113" s="342"/>
      <c r="AO113" s="342"/>
      <c r="AP113" s="342"/>
      <c r="AQ113" s="342"/>
      <c r="AR113" s="342"/>
      <c r="AS113" s="342"/>
      <c r="AT113" s="342"/>
      <c r="AU113" s="342"/>
      <c r="AV113" s="342"/>
      <c r="AW113" s="342"/>
      <c r="AX113" s="342"/>
      <c r="AY113" s="342"/>
      <c r="AZ113" s="342"/>
      <c r="BA113" s="342"/>
      <c r="BB113" s="386">
        <f t="shared" ref="BB113:BB144" si="27">SUM(AM113:BA113)</f>
        <v>0</v>
      </c>
      <c r="BC113" s="195">
        <f t="shared" ref="BC113:BC144" si="28">U113+V113+BB113</f>
        <v>0</v>
      </c>
      <c r="BD113" s="195">
        <f t="shared" ref="BD113:BD144" si="29">W113-BB113</f>
        <v>7812</v>
      </c>
      <c r="BE113" s="359">
        <f t="shared" ref="BE113:BE144" si="30">BD113/R113</f>
        <v>1</v>
      </c>
      <c r="BF113" s="342"/>
      <c r="BG113" s="342"/>
      <c r="BH113" s="342"/>
      <c r="BI113" s="342"/>
      <c r="BJ113" s="342"/>
      <c r="BK113" s="342"/>
      <c r="BL113" s="342" t="s">
        <v>1090</v>
      </c>
      <c r="BM113" s="342"/>
      <c r="BN113" s="342"/>
      <c r="BO113" s="342"/>
      <c r="BP113" s="342"/>
      <c r="BQ113" s="342"/>
      <c r="BR113" s="342"/>
      <c r="BS113" s="342"/>
      <c r="BT113" s="342"/>
      <c r="BU113" s="342"/>
      <c r="BV113" s="342"/>
      <c r="BW113" s="342"/>
      <c r="BX113" s="342"/>
      <c r="BY113" s="342"/>
      <c r="BZ113" s="342"/>
      <c r="CA113" s="342"/>
      <c r="CB113" s="342"/>
      <c r="CC113" s="342"/>
      <c r="CD113" s="342"/>
      <c r="CE113" s="342"/>
      <c r="CF113" s="342"/>
      <c r="CG113" s="342"/>
      <c r="CH113" s="342"/>
      <c r="CI113" s="342"/>
      <c r="CJ113" s="342"/>
      <c r="CK113" s="342"/>
      <c r="CL113" s="342"/>
      <c r="CM113" s="342"/>
      <c r="CN113" s="342"/>
      <c r="CO113" s="342"/>
      <c r="CP113" s="342"/>
      <c r="CQ113" s="342"/>
      <c r="CR113" s="342"/>
      <c r="CS113" s="342"/>
      <c r="CT113" s="342"/>
      <c r="CU113" s="342"/>
      <c r="CV113" s="342"/>
      <c r="CW113" s="342"/>
      <c r="CX113" s="342"/>
      <c r="CY113" s="342"/>
      <c r="CZ113" s="342"/>
      <c r="DA113" s="342"/>
      <c r="DB113" s="342"/>
      <c r="DC113" s="342"/>
      <c r="DD113" s="342"/>
      <c r="DE113" s="342"/>
      <c r="DF113" s="342"/>
      <c r="DG113" s="342"/>
      <c r="DH113" s="342"/>
      <c r="DI113" s="342"/>
      <c r="DJ113" s="342"/>
      <c r="DK113" s="342"/>
      <c r="DL113" s="342"/>
      <c r="DM113" s="342"/>
      <c r="DN113" s="342"/>
      <c r="DO113" s="342"/>
      <c r="DP113" s="342"/>
      <c r="DQ113" s="342"/>
      <c r="DR113" s="342"/>
      <c r="DS113" s="342"/>
      <c r="DT113" s="342"/>
      <c r="DU113" s="342"/>
      <c r="DV113" s="342"/>
      <c r="DW113" s="342"/>
      <c r="DX113" s="342"/>
      <c r="DY113" s="342"/>
      <c r="DZ113" s="342"/>
      <c r="EA113" s="342"/>
      <c r="EB113" s="342"/>
      <c r="EC113" s="342"/>
      <c r="ED113" s="342"/>
      <c r="EE113" s="342"/>
      <c r="EF113" s="342"/>
      <c r="EG113" s="342"/>
      <c r="EH113" s="342"/>
      <c r="EI113" s="342"/>
      <c r="EJ113" s="342"/>
      <c r="EK113" s="342"/>
      <c r="EL113" s="342"/>
      <c r="EM113" s="342"/>
      <c r="EN113" s="342"/>
      <c r="EO113" s="342"/>
      <c r="EP113" s="342"/>
      <c r="EQ113" s="342"/>
      <c r="ER113" s="342"/>
      <c r="ES113" s="342"/>
      <c r="ET113" s="342"/>
      <c r="EU113" s="342"/>
      <c r="EV113" s="342"/>
      <c r="EW113" s="342"/>
      <c r="EX113" s="342"/>
      <c r="EY113" s="342"/>
      <c r="EZ113" s="342"/>
      <c r="FA113" s="342"/>
      <c r="FB113" s="342"/>
      <c r="FC113" s="342"/>
      <c r="FD113" s="342"/>
      <c r="FE113" s="342"/>
      <c r="FF113" s="342"/>
      <c r="FG113" s="342"/>
      <c r="FH113" s="342"/>
      <c r="FI113" s="342"/>
      <c r="FJ113" s="342"/>
      <c r="FK113" s="342"/>
      <c r="FL113" s="342"/>
      <c r="FM113" s="342"/>
      <c r="FN113" s="342"/>
      <c r="FO113" s="342"/>
      <c r="FP113" s="342"/>
      <c r="FQ113" s="342"/>
      <c r="FR113" s="342"/>
      <c r="FS113" s="342"/>
      <c r="FT113" s="342"/>
      <c r="FU113" s="342"/>
      <c r="FV113" s="342"/>
      <c r="FW113" s="342"/>
      <c r="FX113" s="342"/>
      <c r="FY113" s="342"/>
      <c r="FZ113" s="342"/>
      <c r="GA113" s="342"/>
      <c r="GB113" s="342"/>
      <c r="GC113" s="342"/>
      <c r="GD113" s="342"/>
      <c r="GE113" s="342"/>
      <c r="GF113" s="342"/>
      <c r="GG113" s="342"/>
      <c r="GH113" s="342"/>
      <c r="GI113" s="342"/>
      <c r="GJ113" s="342"/>
      <c r="GK113" s="342"/>
      <c r="GL113" s="342"/>
      <c r="GM113" s="342"/>
      <c r="GN113" s="342"/>
      <c r="GO113" s="342"/>
      <c r="GP113" s="342"/>
      <c r="GQ113" s="342"/>
      <c r="GR113" s="342"/>
      <c r="GS113" s="342"/>
      <c r="GT113" s="342"/>
      <c r="GU113" s="342"/>
      <c r="GV113" s="342"/>
      <c r="GW113" s="342"/>
      <c r="GX113" s="342"/>
      <c r="GY113" s="342"/>
      <c r="GZ113" s="342"/>
      <c r="HA113" s="342"/>
      <c r="HB113" s="342"/>
      <c r="HC113" s="342"/>
      <c r="HD113" s="342"/>
      <c r="HE113" s="342"/>
      <c r="HF113" s="342"/>
      <c r="HG113" s="342"/>
      <c r="HH113" s="342"/>
      <c r="HI113" s="342"/>
      <c r="HJ113" s="342"/>
      <c r="HK113" s="342"/>
      <c r="HL113" s="342"/>
      <c r="HM113" s="342"/>
      <c r="HN113" s="342"/>
      <c r="HO113" s="342"/>
      <c r="HP113" s="342"/>
      <c r="HQ113" s="342"/>
      <c r="HR113" s="342"/>
      <c r="HS113" s="342"/>
      <c r="HT113" s="342"/>
      <c r="HU113" s="342"/>
      <c r="HV113" s="342"/>
      <c r="HW113" s="342"/>
      <c r="HX113" s="342"/>
      <c r="HY113" s="342"/>
      <c r="HZ113" s="342"/>
      <c r="IA113" s="342"/>
      <c r="IB113" s="342"/>
      <c r="IC113" s="342"/>
      <c r="ID113" s="342"/>
      <c r="IE113" s="342"/>
      <c r="IF113" s="342"/>
      <c r="IG113" s="342"/>
      <c r="IH113" s="342"/>
      <c r="II113" s="342"/>
      <c r="IJ113" s="342"/>
      <c r="IK113" s="342"/>
      <c r="IL113" s="342"/>
      <c r="IM113" s="342"/>
      <c r="IN113" s="342"/>
      <c r="IO113" s="342"/>
      <c r="IP113" s="342"/>
      <c r="IQ113" s="342"/>
      <c r="IR113" s="342"/>
      <c r="IS113" s="342"/>
      <c r="IT113" s="342"/>
      <c r="IU113" s="342"/>
      <c r="IV113" s="342"/>
      <c r="IW113" s="342"/>
      <c r="IX113" s="342"/>
      <c r="IY113" s="342"/>
      <c r="IZ113" s="342"/>
      <c r="JA113" s="342"/>
      <c r="JB113" s="342"/>
      <c r="JC113" s="342"/>
      <c r="JD113" s="342"/>
      <c r="JE113" s="342"/>
      <c r="JF113" s="342"/>
      <c r="JG113" s="342"/>
      <c r="JH113" s="342"/>
      <c r="JI113" s="342"/>
      <c r="JJ113" s="342"/>
      <c r="JK113" s="342"/>
      <c r="JL113" s="342"/>
      <c r="JM113" s="342"/>
      <c r="JN113" s="342"/>
      <c r="JO113" s="342"/>
      <c r="JP113" s="342"/>
      <c r="JQ113" s="342"/>
      <c r="JR113" s="342"/>
      <c r="JS113" s="342"/>
      <c r="JT113" s="342"/>
      <c r="JU113" s="342"/>
      <c r="JV113" s="342"/>
      <c r="JW113" s="342"/>
      <c r="JX113" s="342"/>
      <c r="JY113" s="342"/>
      <c r="JZ113" s="342"/>
      <c r="KA113" s="342"/>
      <c r="KB113" s="342"/>
      <c r="KC113" s="342"/>
      <c r="KD113" s="342"/>
      <c r="KE113" s="342"/>
      <c r="KF113" s="342"/>
      <c r="KG113" s="342"/>
      <c r="KH113" s="342"/>
      <c r="KI113" s="342"/>
      <c r="KJ113" s="342"/>
      <c r="KK113" s="342"/>
      <c r="KL113" s="342"/>
      <c r="KM113" s="342"/>
      <c r="KN113" s="342"/>
      <c r="KO113" s="342"/>
      <c r="KP113" s="342"/>
      <c r="KQ113" s="342"/>
      <c r="KR113" s="342"/>
      <c r="KS113" s="342"/>
      <c r="KT113" s="342"/>
      <c r="KU113" s="342"/>
      <c r="KV113" s="342"/>
      <c r="KW113" s="342"/>
      <c r="KX113" s="342"/>
      <c r="KY113" s="342"/>
      <c r="KZ113" s="342"/>
      <c r="LA113" s="342"/>
      <c r="LB113" s="342"/>
      <c r="LC113" s="342"/>
      <c r="LD113" s="342"/>
      <c r="LE113" s="342"/>
      <c r="LF113" s="342"/>
      <c r="LG113" s="342"/>
      <c r="LH113" s="342"/>
      <c r="LI113" s="342"/>
      <c r="LJ113" s="342"/>
      <c r="LK113" s="342"/>
      <c r="LL113" s="342"/>
      <c r="LM113" s="342"/>
      <c r="LN113" s="342"/>
      <c r="LO113" s="342"/>
      <c r="LP113" s="342"/>
      <c r="LQ113" s="342"/>
      <c r="LR113" s="342"/>
      <c r="LS113" s="342"/>
      <c r="LT113" s="342"/>
      <c r="LU113" s="342"/>
      <c r="LV113" s="342"/>
      <c r="LW113" s="342"/>
      <c r="LX113" s="342"/>
      <c r="LY113" s="342"/>
      <c r="LZ113" s="342"/>
      <c r="MA113" s="342"/>
      <c r="MB113" s="342"/>
      <c r="MC113" s="342"/>
      <c r="MD113" s="342"/>
      <c r="ME113" s="342"/>
      <c r="MF113" s="342"/>
      <c r="MG113" s="342"/>
      <c r="MH113" s="342"/>
      <c r="MI113" s="342"/>
      <c r="MJ113" s="342"/>
      <c r="MK113" s="342"/>
      <c r="ML113" s="342"/>
      <c r="MM113" s="342"/>
      <c r="MN113" s="342"/>
      <c r="MO113" s="342"/>
      <c r="MP113" s="342"/>
      <c r="MQ113" s="342"/>
      <c r="MR113" s="342"/>
      <c r="MS113" s="342"/>
      <c r="MT113" s="342"/>
      <c r="MU113" s="342"/>
      <c r="MV113" s="342"/>
      <c r="MW113" s="342"/>
      <c r="MX113" s="342"/>
      <c r="MY113" s="342"/>
      <c r="MZ113" s="342"/>
      <c r="NA113" s="342"/>
      <c r="NB113" s="342"/>
      <c r="NC113" s="342"/>
      <c r="ND113" s="342"/>
      <c r="NE113" s="342"/>
      <c r="NF113" s="342"/>
      <c r="NG113" s="342"/>
      <c r="NH113" s="342"/>
      <c r="NI113" s="342"/>
      <c r="NJ113" s="342"/>
      <c r="NK113" s="342"/>
      <c r="NL113" s="342"/>
      <c r="NM113" s="342"/>
      <c r="NN113" s="342"/>
      <c r="NO113" s="342"/>
      <c r="NP113" s="342"/>
      <c r="NQ113" s="342"/>
      <c r="NR113" s="342"/>
      <c r="NS113" s="342"/>
      <c r="NT113" s="342"/>
      <c r="NU113" s="342"/>
      <c r="NV113" s="342"/>
      <c r="NW113" s="342"/>
      <c r="NX113" s="342"/>
      <c r="NY113" s="342"/>
      <c r="NZ113" s="342"/>
      <c r="OA113" s="342"/>
      <c r="OB113" s="342"/>
      <c r="OC113" s="342"/>
      <c r="OD113" s="342"/>
      <c r="OE113" s="342"/>
      <c r="OF113" s="342"/>
      <c r="OG113" s="342"/>
      <c r="OH113" s="342"/>
      <c r="OI113" s="342"/>
      <c r="OJ113" s="342"/>
      <c r="OK113" s="342"/>
      <c r="OL113" s="342"/>
      <c r="OM113" s="342"/>
      <c r="ON113" s="342"/>
      <c r="OO113" s="342"/>
      <c r="OP113" s="342"/>
      <c r="OQ113" s="342"/>
      <c r="OR113" s="342"/>
      <c r="OS113" s="342"/>
      <c r="OT113" s="342"/>
      <c r="OU113" s="342"/>
      <c r="OV113" s="342"/>
      <c r="OW113" s="342"/>
      <c r="OX113" s="342"/>
      <c r="OY113" s="342"/>
      <c r="OZ113" s="342"/>
      <c r="PA113" s="342"/>
      <c r="PB113" s="342"/>
      <c r="PC113" s="342"/>
      <c r="PD113" s="342"/>
      <c r="PE113" s="342"/>
      <c r="PF113" s="342"/>
      <c r="PG113" s="342"/>
      <c r="PH113" s="342"/>
      <c r="PI113" s="342"/>
      <c r="PJ113" s="342"/>
      <c r="PK113" s="342"/>
      <c r="PL113" s="342"/>
      <c r="PM113" s="342"/>
      <c r="PN113" s="342"/>
      <c r="PO113" s="342"/>
      <c r="PP113" s="342"/>
    </row>
    <row r="114" spans="1:432" s="372" customFormat="1" x14ac:dyDescent="0.2">
      <c r="A114" s="248" t="s">
        <v>16</v>
      </c>
      <c r="B114" s="248" t="s">
        <v>590</v>
      </c>
      <c r="C114" s="248" t="s">
        <v>126</v>
      </c>
      <c r="D114" s="248" t="s">
        <v>591</v>
      </c>
      <c r="E114" s="248"/>
      <c r="F114" s="248" t="s">
        <v>14</v>
      </c>
      <c r="G114" s="248">
        <v>201310</v>
      </c>
      <c r="H114" s="248" t="s">
        <v>689</v>
      </c>
      <c r="I114" s="248" t="s">
        <v>592</v>
      </c>
      <c r="J114" s="248"/>
      <c r="K114" s="247" t="s">
        <v>1317</v>
      </c>
      <c r="L114" s="248" t="s">
        <v>1317</v>
      </c>
      <c r="M114" s="247"/>
      <c r="N114" s="247"/>
      <c r="O114" s="247"/>
      <c r="P114" s="247"/>
      <c r="Q114" s="248"/>
      <c r="R114" s="195">
        <v>7812</v>
      </c>
      <c r="S114" s="195">
        <f t="shared" si="24"/>
        <v>0</v>
      </c>
      <c r="T114" s="195">
        <f t="shared" si="25"/>
        <v>7812</v>
      </c>
      <c r="U114" s="248"/>
      <c r="V114" s="248"/>
      <c r="W114" s="195">
        <f t="shared" si="26"/>
        <v>7812</v>
      </c>
      <c r="X114" s="248" t="s">
        <v>689</v>
      </c>
      <c r="Y114" s="248">
        <v>6</v>
      </c>
      <c r="Z114" s="248">
        <v>28</v>
      </c>
      <c r="AA114" s="248"/>
      <c r="AB114" s="195" t="s">
        <v>689</v>
      </c>
      <c r="AC114" s="398" t="s">
        <v>1455</v>
      </c>
      <c r="AD114" s="310"/>
      <c r="AE114" s="248"/>
      <c r="AF114" s="248"/>
      <c r="AG114" s="248"/>
      <c r="AH114" s="248"/>
      <c r="AI114" s="248"/>
      <c r="AJ114" s="248"/>
      <c r="AK114" s="248"/>
      <c r="AL114" s="248" t="s">
        <v>802</v>
      </c>
      <c r="AM114" s="248"/>
      <c r="AN114" s="248"/>
      <c r="AO114" s="248"/>
      <c r="AP114" s="248"/>
      <c r="AQ114" s="248"/>
      <c r="AR114" s="248"/>
      <c r="AS114" s="248"/>
      <c r="AT114" s="248"/>
      <c r="AU114" s="248"/>
      <c r="AV114" s="248"/>
      <c r="AW114" s="248"/>
      <c r="AX114" s="248"/>
      <c r="AY114" s="248"/>
      <c r="AZ114" s="248"/>
      <c r="BA114" s="248"/>
      <c r="BB114" s="386">
        <f t="shared" si="27"/>
        <v>0</v>
      </c>
      <c r="BC114" s="195">
        <f t="shared" si="28"/>
        <v>0</v>
      </c>
      <c r="BD114" s="195">
        <f t="shared" si="29"/>
        <v>7812</v>
      </c>
      <c r="BE114" s="359">
        <f t="shared" si="30"/>
        <v>1</v>
      </c>
      <c r="BF114" s="248"/>
      <c r="BG114" s="248"/>
      <c r="BH114" s="248"/>
      <c r="BI114" s="248"/>
      <c r="BJ114" s="248"/>
      <c r="BK114" s="248"/>
      <c r="BL114" s="248" t="s">
        <v>1505</v>
      </c>
      <c r="BM114" s="248"/>
      <c r="BN114" s="248"/>
      <c r="BO114" s="248"/>
      <c r="BP114" s="248"/>
      <c r="BQ114" s="248"/>
      <c r="BR114" s="248"/>
      <c r="BS114" s="248"/>
      <c r="BT114" s="248"/>
      <c r="BU114" s="248"/>
      <c r="BV114" s="248"/>
      <c r="BW114" s="248"/>
      <c r="BX114" s="248"/>
      <c r="BY114" s="248"/>
      <c r="BZ114" s="248"/>
      <c r="CA114" s="248"/>
      <c r="CB114" s="248"/>
      <c r="CC114" s="248"/>
      <c r="CD114" s="248"/>
      <c r="CE114" s="248"/>
      <c r="CF114" s="248"/>
      <c r="CG114" s="248"/>
      <c r="CH114" s="248"/>
      <c r="CI114" s="248"/>
      <c r="CJ114" s="248"/>
      <c r="CK114" s="248"/>
      <c r="CL114" s="248"/>
      <c r="CM114" s="248"/>
      <c r="CN114" s="248"/>
      <c r="CO114" s="248"/>
      <c r="CP114" s="248"/>
      <c r="CQ114" s="248"/>
      <c r="CR114" s="248"/>
      <c r="CS114" s="248"/>
      <c r="CT114" s="248"/>
      <c r="CU114" s="248"/>
      <c r="CV114" s="248"/>
      <c r="CW114" s="248"/>
      <c r="CX114" s="248"/>
      <c r="CY114" s="248"/>
      <c r="CZ114" s="248"/>
      <c r="DA114" s="248"/>
      <c r="DB114" s="248"/>
      <c r="DC114" s="248"/>
      <c r="DD114" s="248"/>
      <c r="DE114" s="248"/>
      <c r="DF114" s="248"/>
      <c r="DG114" s="248"/>
      <c r="DH114" s="248"/>
      <c r="DI114" s="248"/>
      <c r="DJ114" s="248"/>
      <c r="DK114" s="248"/>
      <c r="DL114" s="248"/>
      <c r="DM114" s="248"/>
      <c r="DN114" s="248"/>
      <c r="DO114" s="248"/>
      <c r="DP114" s="248"/>
      <c r="DQ114" s="248"/>
      <c r="DR114" s="248"/>
      <c r="DS114" s="248"/>
      <c r="DT114" s="248"/>
      <c r="DU114" s="248"/>
      <c r="DV114" s="248"/>
      <c r="DW114" s="248"/>
      <c r="DX114" s="248"/>
      <c r="DY114" s="248"/>
      <c r="DZ114" s="248"/>
      <c r="EA114" s="248"/>
      <c r="EB114" s="248"/>
      <c r="EC114" s="248"/>
      <c r="ED114" s="248"/>
      <c r="EE114" s="248"/>
      <c r="EF114" s="248"/>
      <c r="EG114" s="248"/>
      <c r="EH114" s="248"/>
      <c r="EI114" s="248"/>
      <c r="EJ114" s="248"/>
      <c r="EK114" s="248"/>
      <c r="EL114" s="248"/>
      <c r="EM114" s="248"/>
      <c r="EN114" s="248"/>
      <c r="EO114" s="248"/>
      <c r="EP114" s="248"/>
      <c r="EQ114" s="248"/>
      <c r="ER114" s="248"/>
      <c r="ES114" s="248"/>
      <c r="ET114" s="248"/>
      <c r="EU114" s="248"/>
      <c r="EV114" s="248"/>
      <c r="EW114" s="248"/>
      <c r="EX114" s="248"/>
      <c r="EY114" s="248"/>
      <c r="EZ114" s="248"/>
      <c r="FA114" s="248"/>
      <c r="FB114" s="248"/>
      <c r="FC114" s="248"/>
      <c r="FD114" s="248"/>
      <c r="FE114" s="248"/>
      <c r="FF114" s="248"/>
      <c r="FG114" s="248"/>
      <c r="FH114" s="248"/>
      <c r="FI114" s="248"/>
      <c r="FJ114" s="248"/>
      <c r="FK114" s="248"/>
      <c r="FL114" s="248"/>
      <c r="FM114" s="248"/>
      <c r="FN114" s="248"/>
      <c r="FO114" s="248"/>
      <c r="FP114" s="248"/>
      <c r="FQ114" s="248"/>
      <c r="FR114" s="248"/>
      <c r="FS114" s="248"/>
      <c r="FT114" s="248"/>
      <c r="FU114" s="248"/>
      <c r="FV114" s="248"/>
      <c r="FW114" s="248"/>
      <c r="FX114" s="248"/>
      <c r="FY114" s="248"/>
      <c r="FZ114" s="248"/>
      <c r="GA114" s="248"/>
      <c r="GB114" s="248"/>
      <c r="GC114" s="248"/>
      <c r="GD114" s="248"/>
      <c r="GE114" s="248"/>
      <c r="GF114" s="248"/>
      <c r="GG114" s="248"/>
      <c r="GH114" s="248"/>
      <c r="GI114" s="248"/>
      <c r="GJ114" s="248"/>
      <c r="GK114" s="248"/>
      <c r="GL114" s="248"/>
      <c r="GM114" s="248"/>
      <c r="GN114" s="248"/>
      <c r="GO114" s="248"/>
      <c r="GP114" s="248"/>
      <c r="GQ114" s="248"/>
      <c r="GR114" s="248"/>
      <c r="GS114" s="248"/>
      <c r="GT114" s="248"/>
      <c r="GU114" s="248"/>
      <c r="GV114" s="248"/>
      <c r="GW114" s="248"/>
      <c r="GX114" s="248"/>
      <c r="GY114" s="248"/>
      <c r="GZ114" s="248"/>
      <c r="HA114" s="248"/>
      <c r="HB114" s="248"/>
      <c r="HC114" s="248"/>
      <c r="HD114" s="248"/>
      <c r="HE114" s="248"/>
      <c r="HF114" s="248"/>
      <c r="HG114" s="248"/>
      <c r="HH114" s="248"/>
      <c r="HI114" s="248"/>
      <c r="HJ114" s="248"/>
      <c r="HK114" s="248"/>
      <c r="HL114" s="248"/>
      <c r="HM114" s="248"/>
      <c r="HN114" s="248"/>
      <c r="HO114" s="248"/>
      <c r="HP114" s="248"/>
      <c r="HQ114" s="248"/>
      <c r="HR114" s="248"/>
      <c r="HS114" s="248"/>
      <c r="HT114" s="248"/>
      <c r="HU114" s="248"/>
      <c r="HV114" s="248"/>
      <c r="HW114" s="248"/>
      <c r="HX114" s="248"/>
      <c r="HY114" s="248"/>
      <c r="HZ114" s="248"/>
      <c r="IA114" s="248"/>
      <c r="IB114" s="248"/>
      <c r="IC114" s="248"/>
      <c r="ID114" s="248"/>
      <c r="IE114" s="248"/>
      <c r="IF114" s="248"/>
      <c r="IG114" s="248"/>
      <c r="IH114" s="248"/>
      <c r="II114" s="248"/>
      <c r="IJ114" s="248"/>
      <c r="IK114" s="248"/>
      <c r="IL114" s="248"/>
      <c r="IM114" s="248"/>
      <c r="IN114" s="248"/>
      <c r="IO114" s="248"/>
      <c r="IP114" s="248"/>
      <c r="IQ114" s="248"/>
      <c r="IR114" s="248"/>
      <c r="IS114" s="248"/>
      <c r="IT114" s="248"/>
      <c r="IU114" s="248"/>
      <c r="IV114" s="248"/>
      <c r="IW114" s="248"/>
      <c r="IX114" s="248"/>
      <c r="IY114" s="248"/>
      <c r="IZ114" s="248"/>
      <c r="JA114" s="248"/>
      <c r="JB114" s="248"/>
      <c r="JC114" s="248"/>
      <c r="JD114" s="248"/>
      <c r="JE114" s="248"/>
      <c r="JF114" s="248"/>
      <c r="JG114" s="248"/>
      <c r="JH114" s="248"/>
      <c r="JI114" s="248"/>
      <c r="JJ114" s="248"/>
      <c r="JK114" s="248"/>
      <c r="JL114" s="248"/>
      <c r="JM114" s="248"/>
      <c r="JN114" s="248"/>
      <c r="JO114" s="248"/>
      <c r="JP114" s="248"/>
      <c r="JQ114" s="248"/>
      <c r="JR114" s="248"/>
      <c r="JS114" s="248"/>
      <c r="JT114" s="248"/>
      <c r="JU114" s="248"/>
      <c r="JV114" s="248"/>
      <c r="JW114" s="248"/>
      <c r="JX114" s="248"/>
      <c r="JY114" s="248"/>
      <c r="JZ114" s="248"/>
      <c r="KA114" s="248"/>
      <c r="KB114" s="248"/>
      <c r="KC114" s="248"/>
      <c r="KD114" s="248"/>
      <c r="KE114" s="248"/>
      <c r="KF114" s="248"/>
      <c r="KG114" s="248"/>
      <c r="KH114" s="248"/>
      <c r="KI114" s="248"/>
      <c r="KJ114" s="248"/>
      <c r="KK114" s="248"/>
      <c r="KL114" s="248"/>
      <c r="KM114" s="248"/>
      <c r="KN114" s="248"/>
      <c r="KO114" s="248"/>
      <c r="KP114" s="248"/>
      <c r="KQ114" s="248"/>
      <c r="KR114" s="248"/>
      <c r="KS114" s="248"/>
      <c r="KT114" s="248"/>
      <c r="KU114" s="248"/>
      <c r="KV114" s="248"/>
      <c r="KW114" s="248"/>
      <c r="KX114" s="248"/>
      <c r="KY114" s="248"/>
      <c r="KZ114" s="248"/>
      <c r="LA114" s="248"/>
      <c r="LB114" s="248"/>
      <c r="LC114" s="248"/>
      <c r="LD114" s="248"/>
      <c r="LE114" s="248"/>
      <c r="LF114" s="248"/>
      <c r="LG114" s="248"/>
      <c r="LH114" s="248"/>
      <c r="LI114" s="248"/>
      <c r="LJ114" s="248"/>
      <c r="LK114" s="248"/>
      <c r="LL114" s="248"/>
      <c r="LM114" s="248"/>
      <c r="LN114" s="248"/>
      <c r="LO114" s="248"/>
      <c r="LP114" s="248"/>
      <c r="LQ114" s="248"/>
      <c r="LR114" s="248"/>
      <c r="LS114" s="248"/>
      <c r="LT114" s="248"/>
      <c r="LU114" s="248"/>
      <c r="LV114" s="248"/>
      <c r="LW114" s="248"/>
      <c r="LX114" s="248"/>
      <c r="LY114" s="248"/>
      <c r="LZ114" s="248"/>
      <c r="MA114" s="248"/>
      <c r="MB114" s="248"/>
      <c r="MC114" s="248"/>
      <c r="MD114" s="248"/>
      <c r="ME114" s="248"/>
      <c r="MF114" s="248"/>
      <c r="MG114" s="248"/>
      <c r="MH114" s="248"/>
      <c r="MI114" s="248"/>
      <c r="MJ114" s="248"/>
      <c r="MK114" s="248"/>
      <c r="ML114" s="248"/>
      <c r="MM114" s="248"/>
      <c r="MN114" s="248"/>
      <c r="MO114" s="248"/>
      <c r="MP114" s="248"/>
      <c r="MQ114" s="248"/>
      <c r="MR114" s="248"/>
      <c r="MS114" s="248"/>
      <c r="MT114" s="248"/>
      <c r="MU114" s="248"/>
      <c r="MV114" s="248"/>
      <c r="MW114" s="248"/>
      <c r="MX114" s="248"/>
      <c r="MY114" s="248"/>
      <c r="MZ114" s="248"/>
      <c r="NA114" s="248"/>
      <c r="NB114" s="248"/>
      <c r="NC114" s="248"/>
      <c r="ND114" s="248"/>
      <c r="NE114" s="248"/>
      <c r="NF114" s="248"/>
      <c r="NG114" s="248"/>
      <c r="NH114" s="248"/>
      <c r="NI114" s="248"/>
      <c r="NJ114" s="248"/>
      <c r="NK114" s="248"/>
      <c r="NL114" s="248"/>
      <c r="NM114" s="248"/>
      <c r="NN114" s="248"/>
      <c r="NO114" s="248"/>
      <c r="NP114" s="248"/>
      <c r="NQ114" s="248"/>
      <c r="NR114" s="248"/>
      <c r="NS114" s="248"/>
      <c r="NT114" s="248"/>
      <c r="NU114" s="248"/>
      <c r="NV114" s="248"/>
      <c r="NW114" s="248"/>
      <c r="NX114" s="248"/>
      <c r="NY114" s="248"/>
      <c r="NZ114" s="248"/>
      <c r="OA114" s="248"/>
      <c r="OB114" s="248"/>
      <c r="OC114" s="248"/>
      <c r="OD114" s="248"/>
      <c r="OE114" s="248"/>
      <c r="OF114" s="248"/>
      <c r="OG114" s="248"/>
      <c r="OH114" s="248"/>
      <c r="OI114" s="248"/>
      <c r="OJ114" s="248"/>
      <c r="OK114" s="248"/>
      <c r="OL114" s="248"/>
      <c r="OM114" s="248"/>
      <c r="ON114" s="248"/>
      <c r="OO114" s="248"/>
      <c r="OP114" s="248"/>
      <c r="OQ114" s="248"/>
      <c r="OR114" s="248"/>
      <c r="OS114" s="248"/>
      <c r="OT114" s="248"/>
      <c r="OU114" s="248"/>
      <c r="OV114" s="248"/>
      <c r="OW114" s="248"/>
      <c r="OX114" s="248"/>
      <c r="OY114" s="248"/>
      <c r="OZ114" s="248"/>
      <c r="PA114" s="248"/>
      <c r="PB114" s="248"/>
      <c r="PC114" s="248"/>
      <c r="PD114" s="248"/>
      <c r="PE114" s="248"/>
      <c r="PF114" s="248"/>
      <c r="PG114" s="248"/>
      <c r="PH114" s="248"/>
      <c r="PI114" s="248"/>
      <c r="PJ114" s="248"/>
      <c r="PK114" s="248"/>
      <c r="PL114" s="248"/>
      <c r="PM114" s="248"/>
      <c r="PN114" s="248"/>
      <c r="PO114" s="248"/>
      <c r="PP114" s="248"/>
    </row>
    <row r="115" spans="1:432" s="227" customFormat="1" x14ac:dyDescent="0.2">
      <c r="A115" s="342" t="s">
        <v>16</v>
      </c>
      <c r="B115" s="342" t="s">
        <v>596</v>
      </c>
      <c r="C115" s="342" t="s">
        <v>598</v>
      </c>
      <c r="D115" s="342" t="s">
        <v>597</v>
      </c>
      <c r="E115" s="342"/>
      <c r="F115" s="342" t="s">
        <v>14</v>
      </c>
      <c r="G115" s="342">
        <v>201310</v>
      </c>
      <c r="H115" s="342" t="s">
        <v>689</v>
      </c>
      <c r="I115" s="342" t="s">
        <v>599</v>
      </c>
      <c r="J115" s="342"/>
      <c r="K115" s="343" t="s">
        <v>1317</v>
      </c>
      <c r="L115" s="342" t="s">
        <v>1317</v>
      </c>
      <c r="M115" s="343"/>
      <c r="N115" s="343"/>
      <c r="O115" s="343"/>
      <c r="P115" s="343"/>
      <c r="Q115" s="342"/>
      <c r="R115" s="342">
        <v>7812</v>
      </c>
      <c r="S115" s="342">
        <f t="shared" si="24"/>
        <v>0</v>
      </c>
      <c r="T115" s="342">
        <f t="shared" si="25"/>
        <v>7812</v>
      </c>
      <c r="U115" s="342"/>
      <c r="V115" s="342"/>
      <c r="W115" s="342">
        <f t="shared" si="26"/>
        <v>7812</v>
      </c>
      <c r="X115" s="342" t="s">
        <v>1459</v>
      </c>
      <c r="Y115" s="342">
        <v>0</v>
      </c>
      <c r="Z115" s="342">
        <v>34</v>
      </c>
      <c r="AA115" s="342"/>
      <c r="AB115" s="342" t="s">
        <v>689</v>
      </c>
      <c r="AC115" s="398" t="s">
        <v>1455</v>
      </c>
      <c r="AD115" s="344"/>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386">
        <f t="shared" si="27"/>
        <v>0</v>
      </c>
      <c r="BC115" s="195">
        <f t="shared" si="28"/>
        <v>0</v>
      </c>
      <c r="BD115" s="195">
        <f t="shared" si="29"/>
        <v>7812</v>
      </c>
      <c r="BE115" s="359">
        <f t="shared" si="30"/>
        <v>1</v>
      </c>
      <c r="BF115" s="342"/>
      <c r="BG115" s="342"/>
      <c r="BH115" s="342"/>
      <c r="BI115" s="342"/>
      <c r="BJ115" s="342"/>
      <c r="BK115" s="342"/>
      <c r="BL115" s="342" t="s">
        <v>1090</v>
      </c>
      <c r="BM115" s="342"/>
      <c r="BN115" s="342"/>
      <c r="BO115" s="342"/>
      <c r="BP115" s="342"/>
      <c r="BQ115" s="342"/>
      <c r="BR115" s="342"/>
      <c r="BS115" s="342"/>
      <c r="BT115" s="342"/>
      <c r="BU115" s="342"/>
      <c r="BV115" s="342"/>
      <c r="BW115" s="342"/>
      <c r="BX115" s="342"/>
      <c r="BY115" s="342"/>
      <c r="BZ115" s="342"/>
      <c r="CA115" s="342"/>
      <c r="CB115" s="342"/>
      <c r="CC115" s="342"/>
      <c r="CD115" s="342"/>
      <c r="CE115" s="342"/>
      <c r="CF115" s="342"/>
      <c r="CG115" s="342"/>
      <c r="CH115" s="342"/>
      <c r="CI115" s="342"/>
      <c r="CJ115" s="342"/>
      <c r="CK115" s="342"/>
      <c r="CL115" s="342"/>
      <c r="CM115" s="342"/>
      <c r="CN115" s="342"/>
      <c r="CO115" s="342"/>
      <c r="CP115" s="342"/>
      <c r="CQ115" s="342"/>
      <c r="CR115" s="342"/>
      <c r="CS115" s="342"/>
      <c r="CT115" s="342"/>
      <c r="CU115" s="342"/>
      <c r="CV115" s="342"/>
      <c r="CW115" s="342"/>
      <c r="CX115" s="342"/>
      <c r="CY115" s="342"/>
      <c r="CZ115" s="342"/>
      <c r="DA115" s="342"/>
      <c r="DB115" s="342"/>
      <c r="DC115" s="342"/>
      <c r="DD115" s="342"/>
      <c r="DE115" s="342"/>
      <c r="DF115" s="342"/>
      <c r="DG115" s="342"/>
      <c r="DH115" s="342"/>
      <c r="DI115" s="342"/>
      <c r="DJ115" s="342"/>
      <c r="DK115" s="342"/>
      <c r="DL115" s="342"/>
      <c r="DM115" s="342"/>
      <c r="DN115" s="342"/>
      <c r="DO115" s="342"/>
      <c r="DP115" s="342"/>
      <c r="DQ115" s="342"/>
      <c r="DR115" s="342"/>
      <c r="DS115" s="342"/>
      <c r="DT115" s="342"/>
      <c r="DU115" s="342"/>
      <c r="DV115" s="342"/>
      <c r="DW115" s="342"/>
      <c r="DX115" s="342"/>
      <c r="DY115" s="342"/>
      <c r="DZ115" s="342"/>
      <c r="EA115" s="342"/>
      <c r="EB115" s="342"/>
      <c r="EC115" s="342"/>
      <c r="ED115" s="342"/>
      <c r="EE115" s="342"/>
      <c r="EF115" s="342"/>
      <c r="EG115" s="342"/>
      <c r="EH115" s="342"/>
      <c r="EI115" s="342"/>
      <c r="EJ115" s="342"/>
      <c r="EK115" s="342"/>
      <c r="EL115" s="342"/>
      <c r="EM115" s="342"/>
      <c r="EN115" s="342"/>
      <c r="EO115" s="342"/>
      <c r="EP115" s="342"/>
      <c r="EQ115" s="342"/>
      <c r="ER115" s="342"/>
      <c r="ES115" s="342"/>
      <c r="ET115" s="342"/>
      <c r="EU115" s="342"/>
      <c r="EV115" s="342"/>
      <c r="EW115" s="342"/>
      <c r="EX115" s="342"/>
      <c r="EY115" s="342"/>
      <c r="EZ115" s="342"/>
      <c r="FA115" s="342"/>
      <c r="FB115" s="342"/>
      <c r="FC115" s="342"/>
      <c r="FD115" s="342"/>
      <c r="FE115" s="342"/>
      <c r="FF115" s="342"/>
      <c r="FG115" s="342"/>
      <c r="FH115" s="342"/>
      <c r="FI115" s="342"/>
      <c r="FJ115" s="342"/>
      <c r="FK115" s="342"/>
      <c r="FL115" s="342"/>
      <c r="FM115" s="342"/>
      <c r="FN115" s="342"/>
      <c r="FO115" s="342"/>
      <c r="FP115" s="342"/>
      <c r="FQ115" s="342"/>
      <c r="FR115" s="342"/>
      <c r="FS115" s="342"/>
      <c r="FT115" s="342"/>
      <c r="FU115" s="342"/>
      <c r="FV115" s="342"/>
      <c r="FW115" s="342"/>
      <c r="FX115" s="342"/>
      <c r="FY115" s="342"/>
      <c r="FZ115" s="342"/>
      <c r="GA115" s="342"/>
      <c r="GB115" s="342"/>
      <c r="GC115" s="342"/>
      <c r="GD115" s="342"/>
      <c r="GE115" s="342"/>
      <c r="GF115" s="342"/>
      <c r="GG115" s="342"/>
      <c r="GH115" s="342"/>
      <c r="GI115" s="342"/>
      <c r="GJ115" s="342"/>
      <c r="GK115" s="342"/>
      <c r="GL115" s="342"/>
      <c r="GM115" s="342"/>
      <c r="GN115" s="342"/>
      <c r="GO115" s="342"/>
      <c r="GP115" s="342"/>
      <c r="GQ115" s="342"/>
      <c r="GR115" s="342"/>
      <c r="GS115" s="342"/>
      <c r="GT115" s="342"/>
      <c r="GU115" s="342"/>
      <c r="GV115" s="342"/>
      <c r="GW115" s="342"/>
      <c r="GX115" s="342"/>
      <c r="GY115" s="342"/>
      <c r="GZ115" s="342"/>
      <c r="HA115" s="342"/>
      <c r="HB115" s="342"/>
      <c r="HC115" s="342"/>
      <c r="HD115" s="342"/>
      <c r="HE115" s="342"/>
      <c r="HF115" s="342"/>
      <c r="HG115" s="342"/>
      <c r="HH115" s="342"/>
      <c r="HI115" s="342"/>
      <c r="HJ115" s="342"/>
      <c r="HK115" s="342"/>
      <c r="HL115" s="342"/>
      <c r="HM115" s="342"/>
      <c r="HN115" s="342"/>
      <c r="HO115" s="342"/>
      <c r="HP115" s="342"/>
      <c r="HQ115" s="342"/>
      <c r="HR115" s="342"/>
      <c r="HS115" s="342"/>
      <c r="HT115" s="342"/>
      <c r="HU115" s="342"/>
      <c r="HV115" s="342"/>
      <c r="HW115" s="342"/>
      <c r="HX115" s="342"/>
      <c r="HY115" s="342"/>
      <c r="HZ115" s="342"/>
      <c r="IA115" s="342"/>
      <c r="IB115" s="342"/>
      <c r="IC115" s="342"/>
      <c r="ID115" s="342"/>
      <c r="IE115" s="342"/>
      <c r="IF115" s="342"/>
      <c r="IG115" s="342"/>
      <c r="IH115" s="342"/>
      <c r="II115" s="342"/>
      <c r="IJ115" s="342"/>
      <c r="IK115" s="342"/>
      <c r="IL115" s="342"/>
      <c r="IM115" s="342"/>
      <c r="IN115" s="342"/>
      <c r="IO115" s="342"/>
      <c r="IP115" s="342"/>
      <c r="IQ115" s="342"/>
      <c r="IR115" s="342"/>
      <c r="IS115" s="342"/>
      <c r="IT115" s="342"/>
      <c r="IU115" s="342"/>
      <c r="IV115" s="342"/>
      <c r="IW115" s="342"/>
      <c r="IX115" s="342"/>
      <c r="IY115" s="342"/>
      <c r="IZ115" s="342"/>
      <c r="JA115" s="342"/>
      <c r="JB115" s="342"/>
      <c r="JC115" s="342"/>
      <c r="JD115" s="342"/>
      <c r="JE115" s="342"/>
      <c r="JF115" s="342"/>
      <c r="JG115" s="342"/>
      <c r="JH115" s="342"/>
      <c r="JI115" s="342"/>
      <c r="JJ115" s="342"/>
      <c r="JK115" s="342"/>
      <c r="JL115" s="342"/>
      <c r="JM115" s="342"/>
      <c r="JN115" s="342"/>
      <c r="JO115" s="342"/>
      <c r="JP115" s="342"/>
      <c r="JQ115" s="342"/>
      <c r="JR115" s="342"/>
      <c r="JS115" s="342"/>
      <c r="JT115" s="342"/>
      <c r="JU115" s="342"/>
      <c r="JV115" s="342"/>
      <c r="JW115" s="342"/>
      <c r="JX115" s="342"/>
      <c r="JY115" s="342"/>
      <c r="JZ115" s="342"/>
      <c r="KA115" s="342"/>
      <c r="KB115" s="342"/>
      <c r="KC115" s="342"/>
      <c r="KD115" s="342"/>
      <c r="KE115" s="342"/>
      <c r="KF115" s="342"/>
      <c r="KG115" s="342"/>
      <c r="KH115" s="342"/>
      <c r="KI115" s="342"/>
      <c r="KJ115" s="342"/>
      <c r="KK115" s="342"/>
      <c r="KL115" s="342"/>
      <c r="KM115" s="342"/>
      <c r="KN115" s="342"/>
      <c r="KO115" s="342"/>
      <c r="KP115" s="342"/>
      <c r="KQ115" s="342"/>
      <c r="KR115" s="342"/>
      <c r="KS115" s="342"/>
      <c r="KT115" s="342"/>
      <c r="KU115" s="342"/>
      <c r="KV115" s="342"/>
      <c r="KW115" s="342"/>
      <c r="KX115" s="342"/>
      <c r="KY115" s="342"/>
      <c r="KZ115" s="342"/>
      <c r="LA115" s="342"/>
      <c r="LB115" s="342"/>
      <c r="LC115" s="342"/>
      <c r="LD115" s="342"/>
      <c r="LE115" s="342"/>
      <c r="LF115" s="342"/>
      <c r="LG115" s="342"/>
      <c r="LH115" s="342"/>
      <c r="LI115" s="342"/>
      <c r="LJ115" s="342"/>
      <c r="LK115" s="342"/>
      <c r="LL115" s="342"/>
      <c r="LM115" s="342"/>
      <c r="LN115" s="342"/>
      <c r="LO115" s="342"/>
      <c r="LP115" s="342"/>
      <c r="LQ115" s="342"/>
      <c r="LR115" s="342"/>
      <c r="LS115" s="342"/>
      <c r="LT115" s="342"/>
      <c r="LU115" s="342"/>
      <c r="LV115" s="342"/>
      <c r="LW115" s="342"/>
      <c r="LX115" s="342"/>
      <c r="LY115" s="342"/>
      <c r="LZ115" s="342"/>
      <c r="MA115" s="342"/>
      <c r="MB115" s="342"/>
      <c r="MC115" s="342"/>
      <c r="MD115" s="342"/>
      <c r="ME115" s="342"/>
      <c r="MF115" s="342"/>
      <c r="MG115" s="342"/>
      <c r="MH115" s="342"/>
      <c r="MI115" s="342"/>
      <c r="MJ115" s="342"/>
      <c r="MK115" s="342"/>
      <c r="ML115" s="342"/>
      <c r="MM115" s="342"/>
      <c r="MN115" s="342"/>
      <c r="MO115" s="342"/>
      <c r="MP115" s="342"/>
      <c r="MQ115" s="342"/>
      <c r="MR115" s="342"/>
      <c r="MS115" s="342"/>
      <c r="MT115" s="342"/>
      <c r="MU115" s="342"/>
      <c r="MV115" s="342"/>
      <c r="MW115" s="342"/>
      <c r="MX115" s="342"/>
      <c r="MY115" s="342"/>
      <c r="MZ115" s="342"/>
      <c r="NA115" s="342"/>
      <c r="NB115" s="342"/>
      <c r="NC115" s="342"/>
      <c r="ND115" s="342"/>
      <c r="NE115" s="342"/>
      <c r="NF115" s="342"/>
      <c r="NG115" s="342"/>
      <c r="NH115" s="342"/>
      <c r="NI115" s="342"/>
      <c r="NJ115" s="342"/>
      <c r="NK115" s="342"/>
      <c r="NL115" s="342"/>
      <c r="NM115" s="342"/>
      <c r="NN115" s="342"/>
      <c r="NO115" s="342"/>
      <c r="NP115" s="342"/>
      <c r="NQ115" s="342"/>
      <c r="NR115" s="342"/>
      <c r="NS115" s="342"/>
      <c r="NT115" s="342"/>
      <c r="NU115" s="342"/>
      <c r="NV115" s="342"/>
      <c r="NW115" s="342"/>
      <c r="NX115" s="342"/>
      <c r="NY115" s="342"/>
      <c r="NZ115" s="342"/>
      <c r="OA115" s="342"/>
      <c r="OB115" s="342"/>
      <c r="OC115" s="342"/>
      <c r="OD115" s="342"/>
      <c r="OE115" s="342"/>
      <c r="OF115" s="342"/>
      <c r="OG115" s="342"/>
      <c r="OH115" s="342"/>
      <c r="OI115" s="342"/>
      <c r="OJ115" s="342"/>
      <c r="OK115" s="342"/>
      <c r="OL115" s="342"/>
      <c r="OM115" s="342"/>
      <c r="ON115" s="342"/>
      <c r="OO115" s="342"/>
      <c r="OP115" s="342"/>
      <c r="OQ115" s="342"/>
      <c r="OR115" s="342"/>
      <c r="OS115" s="342"/>
      <c r="OT115" s="342"/>
      <c r="OU115" s="342"/>
      <c r="OV115" s="342"/>
      <c r="OW115" s="342"/>
      <c r="OX115" s="342"/>
      <c r="OY115" s="342"/>
      <c r="OZ115" s="342"/>
      <c r="PA115" s="342"/>
      <c r="PB115" s="342"/>
      <c r="PC115" s="342"/>
      <c r="PD115" s="342"/>
      <c r="PE115" s="342"/>
      <c r="PF115" s="342"/>
      <c r="PG115" s="342"/>
      <c r="PH115" s="342"/>
      <c r="PI115" s="342"/>
      <c r="PJ115" s="342"/>
      <c r="PK115" s="342"/>
      <c r="PL115" s="342"/>
      <c r="PM115" s="342"/>
      <c r="PN115" s="342"/>
      <c r="PO115" s="342"/>
      <c r="PP115" s="342"/>
    </row>
    <row r="116" spans="1:432" s="227" customFormat="1" x14ac:dyDescent="0.2">
      <c r="A116" s="342" t="s">
        <v>16</v>
      </c>
      <c r="B116" s="342" t="s">
        <v>622</v>
      </c>
      <c r="C116" s="342" t="s">
        <v>624</v>
      </c>
      <c r="D116" s="342" t="s">
        <v>623</v>
      </c>
      <c r="E116" s="342"/>
      <c r="F116" s="342" t="s">
        <v>14</v>
      </c>
      <c r="G116" s="342">
        <v>201510</v>
      </c>
      <c r="H116" s="342" t="s">
        <v>689</v>
      </c>
      <c r="I116" s="342" t="s">
        <v>625</v>
      </c>
      <c r="J116" s="342"/>
      <c r="K116" s="342" t="s">
        <v>1317</v>
      </c>
      <c r="L116" s="342" t="s">
        <v>1317</v>
      </c>
      <c r="M116" s="342"/>
      <c r="N116" s="342"/>
      <c r="O116" s="342"/>
      <c r="P116" s="342"/>
      <c r="Q116" s="342"/>
      <c r="R116" s="342">
        <v>7812</v>
      </c>
      <c r="S116" s="342">
        <f t="shared" si="24"/>
        <v>0</v>
      </c>
      <c r="T116" s="342">
        <f t="shared" si="25"/>
        <v>7812</v>
      </c>
      <c r="U116" s="342"/>
      <c r="V116" s="342"/>
      <c r="W116" s="342">
        <f t="shared" si="26"/>
        <v>7812</v>
      </c>
      <c r="X116" s="342" t="s">
        <v>689</v>
      </c>
      <c r="Y116" s="342">
        <v>10</v>
      </c>
      <c r="Z116" s="342">
        <v>20</v>
      </c>
      <c r="AA116" s="342"/>
      <c r="AB116" s="342" t="s">
        <v>689</v>
      </c>
      <c r="AC116" s="398" t="s">
        <v>1455</v>
      </c>
      <c r="AD116" s="344"/>
      <c r="AE116" s="342"/>
      <c r="AF116" s="342"/>
      <c r="AG116" s="342">
        <v>2</v>
      </c>
      <c r="AH116" s="342">
        <v>2</v>
      </c>
      <c r="AI116" s="342">
        <f t="shared" ref="AI116:AI127" si="31">SUM(AG116+AH116)/2</f>
        <v>2</v>
      </c>
      <c r="AJ116" s="342"/>
      <c r="AK116" s="342"/>
      <c r="AL116" s="342"/>
      <c r="AM116" s="342"/>
      <c r="AN116" s="342"/>
      <c r="AO116" s="342"/>
      <c r="AP116" s="342"/>
      <c r="AQ116" s="342"/>
      <c r="AR116" s="342"/>
      <c r="AS116" s="342"/>
      <c r="AT116" s="342"/>
      <c r="AU116" s="342"/>
      <c r="AV116" s="342"/>
      <c r="AW116" s="342"/>
      <c r="AX116" s="342"/>
      <c r="AY116" s="342"/>
      <c r="AZ116" s="342"/>
      <c r="BA116" s="342"/>
      <c r="BB116" s="386">
        <f t="shared" si="27"/>
        <v>0</v>
      </c>
      <c r="BC116" s="195">
        <f t="shared" si="28"/>
        <v>0</v>
      </c>
      <c r="BD116" s="195">
        <f t="shared" si="29"/>
        <v>7812</v>
      </c>
      <c r="BE116" s="359">
        <f t="shared" si="30"/>
        <v>1</v>
      </c>
      <c r="BF116" s="342"/>
      <c r="BG116" s="342"/>
      <c r="BH116" s="342"/>
      <c r="BI116" s="342"/>
      <c r="BJ116" s="342"/>
      <c r="BK116" s="342"/>
      <c r="BL116" s="342" t="s">
        <v>1090</v>
      </c>
      <c r="BM116" s="342"/>
      <c r="BN116" s="342"/>
      <c r="BO116" s="342"/>
      <c r="BP116" s="342"/>
      <c r="BQ116" s="342"/>
      <c r="BR116" s="342"/>
      <c r="BS116" s="342"/>
      <c r="BT116" s="342"/>
      <c r="BU116" s="342"/>
      <c r="BV116" s="342"/>
      <c r="BW116" s="342"/>
      <c r="BX116" s="342"/>
      <c r="BY116" s="342"/>
      <c r="BZ116" s="342"/>
      <c r="CA116" s="342"/>
      <c r="CB116" s="342"/>
      <c r="CC116" s="342"/>
      <c r="CD116" s="342"/>
      <c r="CE116" s="342"/>
      <c r="CF116" s="342"/>
      <c r="CG116" s="342"/>
      <c r="CH116" s="342"/>
      <c r="CI116" s="342"/>
      <c r="CJ116" s="342"/>
      <c r="CK116" s="342"/>
      <c r="CL116" s="342"/>
      <c r="CM116" s="342"/>
      <c r="CN116" s="342"/>
      <c r="CO116" s="342"/>
      <c r="CP116" s="342"/>
      <c r="CQ116" s="342"/>
      <c r="CR116" s="342"/>
      <c r="CS116" s="342"/>
      <c r="CT116" s="342"/>
      <c r="CU116" s="342"/>
      <c r="CV116" s="342"/>
      <c r="CW116" s="342"/>
      <c r="CX116" s="342"/>
      <c r="CY116" s="342"/>
      <c r="CZ116" s="342"/>
      <c r="DA116" s="342"/>
      <c r="DB116" s="342"/>
      <c r="DC116" s="342"/>
      <c r="DD116" s="342"/>
      <c r="DE116" s="342"/>
      <c r="DF116" s="342"/>
      <c r="DG116" s="342"/>
      <c r="DH116" s="342"/>
      <c r="DI116" s="342"/>
      <c r="DJ116" s="342"/>
      <c r="DK116" s="342"/>
      <c r="DL116" s="342"/>
      <c r="DM116" s="342"/>
      <c r="DN116" s="342"/>
      <c r="DO116" s="342"/>
      <c r="DP116" s="342"/>
      <c r="DQ116" s="342"/>
      <c r="DR116" s="342"/>
      <c r="DS116" s="342"/>
      <c r="DT116" s="342"/>
      <c r="DU116" s="342"/>
      <c r="DV116" s="342"/>
      <c r="DW116" s="342"/>
      <c r="DX116" s="342"/>
      <c r="DY116" s="342"/>
      <c r="DZ116" s="342"/>
      <c r="EA116" s="342"/>
      <c r="EB116" s="342"/>
      <c r="EC116" s="342"/>
      <c r="ED116" s="342"/>
      <c r="EE116" s="342"/>
      <c r="EF116" s="342"/>
      <c r="EG116" s="342"/>
      <c r="EH116" s="342"/>
      <c r="EI116" s="342"/>
      <c r="EJ116" s="342"/>
      <c r="EK116" s="342"/>
      <c r="EL116" s="342"/>
      <c r="EM116" s="342"/>
      <c r="EN116" s="342"/>
      <c r="EO116" s="342"/>
      <c r="EP116" s="342"/>
      <c r="EQ116" s="342"/>
      <c r="ER116" s="342"/>
      <c r="ES116" s="342"/>
      <c r="ET116" s="342"/>
      <c r="EU116" s="342"/>
      <c r="EV116" s="342"/>
      <c r="EW116" s="342"/>
      <c r="EX116" s="342"/>
      <c r="EY116" s="342"/>
      <c r="EZ116" s="342"/>
      <c r="FA116" s="342"/>
      <c r="FB116" s="342"/>
      <c r="FC116" s="342"/>
      <c r="FD116" s="342"/>
      <c r="FE116" s="342"/>
      <c r="FF116" s="342"/>
      <c r="FG116" s="342"/>
      <c r="FH116" s="342"/>
      <c r="FI116" s="342"/>
      <c r="FJ116" s="342"/>
      <c r="FK116" s="342"/>
      <c r="FL116" s="342"/>
      <c r="FM116" s="342"/>
      <c r="FN116" s="342"/>
      <c r="FO116" s="342"/>
      <c r="FP116" s="342"/>
      <c r="FQ116" s="342"/>
      <c r="FR116" s="342"/>
      <c r="FS116" s="342"/>
      <c r="FT116" s="342"/>
      <c r="FU116" s="342"/>
      <c r="FV116" s="342"/>
      <c r="FW116" s="342"/>
      <c r="FX116" s="342"/>
      <c r="FY116" s="342"/>
      <c r="FZ116" s="342"/>
      <c r="GA116" s="342"/>
      <c r="GB116" s="342"/>
      <c r="GC116" s="342"/>
      <c r="GD116" s="342"/>
      <c r="GE116" s="342"/>
      <c r="GF116" s="342"/>
      <c r="GG116" s="342"/>
      <c r="GH116" s="342"/>
      <c r="GI116" s="342"/>
      <c r="GJ116" s="342"/>
      <c r="GK116" s="342"/>
      <c r="GL116" s="342"/>
      <c r="GM116" s="342"/>
      <c r="GN116" s="342"/>
      <c r="GO116" s="342"/>
      <c r="GP116" s="342"/>
      <c r="GQ116" s="342"/>
      <c r="GR116" s="342"/>
      <c r="GS116" s="342"/>
      <c r="GT116" s="342"/>
      <c r="GU116" s="342"/>
      <c r="GV116" s="342"/>
      <c r="GW116" s="342"/>
      <c r="GX116" s="342"/>
      <c r="GY116" s="342"/>
      <c r="GZ116" s="342"/>
      <c r="HA116" s="342"/>
      <c r="HB116" s="342"/>
      <c r="HC116" s="342"/>
      <c r="HD116" s="342"/>
      <c r="HE116" s="342"/>
      <c r="HF116" s="342"/>
      <c r="HG116" s="342"/>
      <c r="HH116" s="342"/>
      <c r="HI116" s="342"/>
      <c r="HJ116" s="342"/>
      <c r="HK116" s="342"/>
      <c r="HL116" s="342"/>
      <c r="HM116" s="342"/>
      <c r="HN116" s="342"/>
      <c r="HO116" s="342"/>
      <c r="HP116" s="342"/>
      <c r="HQ116" s="342"/>
      <c r="HR116" s="342"/>
      <c r="HS116" s="342"/>
      <c r="HT116" s="342"/>
      <c r="HU116" s="342"/>
      <c r="HV116" s="342"/>
      <c r="HW116" s="342"/>
      <c r="HX116" s="342"/>
      <c r="HY116" s="342"/>
      <c r="HZ116" s="342"/>
      <c r="IA116" s="342"/>
      <c r="IB116" s="342"/>
      <c r="IC116" s="342"/>
      <c r="ID116" s="342"/>
      <c r="IE116" s="342"/>
      <c r="IF116" s="342"/>
      <c r="IG116" s="342"/>
      <c r="IH116" s="342"/>
      <c r="II116" s="342"/>
      <c r="IJ116" s="342"/>
      <c r="IK116" s="342"/>
      <c r="IL116" s="342"/>
      <c r="IM116" s="342"/>
      <c r="IN116" s="342"/>
      <c r="IO116" s="342"/>
      <c r="IP116" s="342"/>
      <c r="IQ116" s="342"/>
      <c r="IR116" s="342"/>
      <c r="IS116" s="342"/>
      <c r="IT116" s="342"/>
      <c r="IU116" s="342"/>
      <c r="IV116" s="342"/>
      <c r="IW116" s="342"/>
      <c r="IX116" s="342"/>
      <c r="IY116" s="342"/>
      <c r="IZ116" s="342"/>
      <c r="JA116" s="342"/>
      <c r="JB116" s="342"/>
      <c r="JC116" s="342"/>
      <c r="JD116" s="342"/>
      <c r="JE116" s="342"/>
      <c r="JF116" s="342"/>
      <c r="JG116" s="342"/>
      <c r="JH116" s="342"/>
      <c r="JI116" s="342"/>
      <c r="JJ116" s="342"/>
      <c r="JK116" s="342"/>
      <c r="JL116" s="342"/>
      <c r="JM116" s="342"/>
      <c r="JN116" s="342"/>
      <c r="JO116" s="342"/>
      <c r="JP116" s="342"/>
      <c r="JQ116" s="342"/>
      <c r="JR116" s="342"/>
      <c r="JS116" s="342"/>
      <c r="JT116" s="342"/>
      <c r="JU116" s="342"/>
      <c r="JV116" s="342"/>
      <c r="JW116" s="342"/>
      <c r="JX116" s="342"/>
      <c r="JY116" s="342"/>
      <c r="JZ116" s="342"/>
      <c r="KA116" s="342"/>
      <c r="KB116" s="342"/>
      <c r="KC116" s="342"/>
      <c r="KD116" s="342"/>
      <c r="KE116" s="342"/>
      <c r="KF116" s="342"/>
      <c r="KG116" s="342"/>
      <c r="KH116" s="342"/>
      <c r="KI116" s="342"/>
      <c r="KJ116" s="342"/>
      <c r="KK116" s="342"/>
      <c r="KL116" s="342"/>
      <c r="KM116" s="342"/>
      <c r="KN116" s="342"/>
      <c r="KO116" s="342"/>
      <c r="KP116" s="342"/>
      <c r="KQ116" s="342"/>
      <c r="KR116" s="342"/>
      <c r="KS116" s="342"/>
      <c r="KT116" s="342"/>
      <c r="KU116" s="342"/>
      <c r="KV116" s="342"/>
      <c r="KW116" s="342"/>
      <c r="KX116" s="342"/>
      <c r="KY116" s="342"/>
      <c r="KZ116" s="342"/>
      <c r="LA116" s="342"/>
      <c r="LB116" s="342"/>
      <c r="LC116" s="342"/>
      <c r="LD116" s="342"/>
      <c r="LE116" s="342"/>
      <c r="LF116" s="342"/>
      <c r="LG116" s="342"/>
      <c r="LH116" s="342"/>
      <c r="LI116" s="342"/>
      <c r="LJ116" s="342"/>
      <c r="LK116" s="342"/>
      <c r="LL116" s="342"/>
      <c r="LM116" s="342"/>
      <c r="LN116" s="342"/>
      <c r="LO116" s="342"/>
      <c r="LP116" s="342"/>
      <c r="LQ116" s="342"/>
      <c r="LR116" s="342"/>
      <c r="LS116" s="342"/>
      <c r="LT116" s="342"/>
      <c r="LU116" s="342"/>
      <c r="LV116" s="342"/>
      <c r="LW116" s="342"/>
      <c r="LX116" s="342"/>
      <c r="LY116" s="342"/>
      <c r="LZ116" s="342"/>
      <c r="MA116" s="342"/>
      <c r="MB116" s="342"/>
      <c r="MC116" s="342"/>
      <c r="MD116" s="342"/>
      <c r="ME116" s="342"/>
      <c r="MF116" s="342"/>
      <c r="MG116" s="342"/>
      <c r="MH116" s="342"/>
      <c r="MI116" s="342"/>
      <c r="MJ116" s="342"/>
      <c r="MK116" s="342"/>
      <c r="ML116" s="342"/>
      <c r="MM116" s="342"/>
      <c r="MN116" s="342"/>
      <c r="MO116" s="342"/>
      <c r="MP116" s="342"/>
      <c r="MQ116" s="342"/>
      <c r="MR116" s="342"/>
      <c r="MS116" s="342"/>
      <c r="MT116" s="342"/>
      <c r="MU116" s="342"/>
      <c r="MV116" s="342"/>
      <c r="MW116" s="342"/>
      <c r="MX116" s="342"/>
      <c r="MY116" s="342"/>
      <c r="MZ116" s="342"/>
      <c r="NA116" s="342"/>
      <c r="NB116" s="342"/>
      <c r="NC116" s="342"/>
      <c r="ND116" s="342"/>
      <c r="NE116" s="342"/>
      <c r="NF116" s="342"/>
      <c r="NG116" s="342"/>
      <c r="NH116" s="342"/>
      <c r="NI116" s="342"/>
      <c r="NJ116" s="342"/>
      <c r="NK116" s="342"/>
      <c r="NL116" s="342"/>
      <c r="NM116" s="342"/>
      <c r="NN116" s="342"/>
      <c r="NO116" s="342"/>
      <c r="NP116" s="342"/>
      <c r="NQ116" s="342"/>
      <c r="NR116" s="342"/>
      <c r="NS116" s="342"/>
      <c r="NT116" s="342"/>
      <c r="NU116" s="342"/>
      <c r="NV116" s="342"/>
      <c r="NW116" s="342"/>
      <c r="NX116" s="342"/>
      <c r="NY116" s="342"/>
      <c r="NZ116" s="342"/>
      <c r="OA116" s="342"/>
      <c r="OB116" s="342"/>
      <c r="OC116" s="342"/>
      <c r="OD116" s="342"/>
      <c r="OE116" s="342"/>
      <c r="OF116" s="342"/>
      <c r="OG116" s="342"/>
      <c r="OH116" s="342"/>
      <c r="OI116" s="342"/>
      <c r="OJ116" s="342"/>
      <c r="OK116" s="342"/>
      <c r="OL116" s="342"/>
      <c r="OM116" s="342"/>
      <c r="ON116" s="342"/>
      <c r="OO116" s="342"/>
      <c r="OP116" s="342"/>
      <c r="OQ116" s="342"/>
      <c r="OR116" s="342"/>
      <c r="OS116" s="342"/>
      <c r="OT116" s="342"/>
      <c r="OU116" s="342"/>
      <c r="OV116" s="342"/>
      <c r="OW116" s="342"/>
      <c r="OX116" s="342"/>
      <c r="OY116" s="342"/>
      <c r="OZ116" s="342"/>
      <c r="PA116" s="342"/>
      <c r="PB116" s="342"/>
      <c r="PC116" s="342"/>
      <c r="PD116" s="342"/>
      <c r="PE116" s="342"/>
      <c r="PF116" s="342"/>
      <c r="PG116" s="342"/>
      <c r="PH116" s="342"/>
      <c r="PI116" s="342"/>
      <c r="PJ116" s="342"/>
      <c r="PK116" s="342"/>
      <c r="PL116" s="342"/>
      <c r="PM116" s="342"/>
      <c r="PN116" s="342"/>
      <c r="PO116" s="342"/>
      <c r="PP116" s="342"/>
    </row>
    <row r="117" spans="1:432" s="227" customFormat="1" x14ac:dyDescent="0.2">
      <c r="A117" s="342" t="s">
        <v>16</v>
      </c>
      <c r="B117" s="342" t="s">
        <v>630</v>
      </c>
      <c r="C117" s="342" t="s">
        <v>632</v>
      </c>
      <c r="D117" s="342" t="s">
        <v>631</v>
      </c>
      <c r="E117" s="342"/>
      <c r="F117" s="342" t="s">
        <v>14</v>
      </c>
      <c r="G117" s="342">
        <v>201510</v>
      </c>
      <c r="H117" s="342" t="s">
        <v>689</v>
      </c>
      <c r="I117" s="342" t="s">
        <v>633</v>
      </c>
      <c r="J117" s="342"/>
      <c r="K117" s="342" t="s">
        <v>1317</v>
      </c>
      <c r="L117" s="342" t="s">
        <v>1317</v>
      </c>
      <c r="M117" s="342"/>
      <c r="N117" s="342"/>
      <c r="O117" s="342"/>
      <c r="P117" s="342"/>
      <c r="Q117" s="342"/>
      <c r="R117" s="342">
        <v>7812</v>
      </c>
      <c r="S117" s="342">
        <f t="shared" si="24"/>
        <v>0</v>
      </c>
      <c r="T117" s="342">
        <f t="shared" si="25"/>
        <v>7812</v>
      </c>
      <c r="U117" s="342"/>
      <c r="V117" s="342"/>
      <c r="W117" s="342">
        <f t="shared" si="26"/>
        <v>7812</v>
      </c>
      <c r="X117" s="342" t="s">
        <v>689</v>
      </c>
      <c r="Y117" s="342">
        <v>8</v>
      </c>
      <c r="Z117" s="342">
        <v>20</v>
      </c>
      <c r="AA117" s="342"/>
      <c r="AB117" s="342" t="s">
        <v>689</v>
      </c>
      <c r="AC117" s="398" t="s">
        <v>1455</v>
      </c>
      <c r="AD117" s="344"/>
      <c r="AE117" s="342"/>
      <c r="AF117" s="342"/>
      <c r="AG117" s="342">
        <v>3</v>
      </c>
      <c r="AH117" s="342">
        <v>2</v>
      </c>
      <c r="AI117" s="342">
        <f t="shared" si="31"/>
        <v>2.5</v>
      </c>
      <c r="AJ117" s="342"/>
      <c r="AK117" s="342"/>
      <c r="AL117" s="342"/>
      <c r="AM117" s="342"/>
      <c r="AN117" s="342"/>
      <c r="AO117" s="342"/>
      <c r="AP117" s="342"/>
      <c r="AQ117" s="342"/>
      <c r="AR117" s="342"/>
      <c r="AS117" s="342"/>
      <c r="AT117" s="342"/>
      <c r="AU117" s="342"/>
      <c r="AV117" s="342"/>
      <c r="AW117" s="342"/>
      <c r="AX117" s="342"/>
      <c r="AY117" s="342"/>
      <c r="AZ117" s="342"/>
      <c r="BA117" s="342"/>
      <c r="BB117" s="386">
        <f t="shared" si="27"/>
        <v>0</v>
      </c>
      <c r="BC117" s="195">
        <f t="shared" si="28"/>
        <v>0</v>
      </c>
      <c r="BD117" s="195">
        <f t="shared" si="29"/>
        <v>7812</v>
      </c>
      <c r="BE117" s="359">
        <f t="shared" si="30"/>
        <v>1</v>
      </c>
      <c r="BF117" s="342"/>
      <c r="BG117" s="342"/>
      <c r="BH117" s="342"/>
      <c r="BI117" s="342"/>
      <c r="BJ117" s="342"/>
      <c r="BK117" s="342"/>
      <c r="BL117" s="342" t="s">
        <v>1090</v>
      </c>
      <c r="BM117" s="342"/>
      <c r="BN117" s="342"/>
      <c r="BO117" s="342"/>
      <c r="BP117" s="342"/>
      <c r="BQ117" s="342"/>
      <c r="BR117" s="342"/>
      <c r="BS117" s="342"/>
      <c r="BT117" s="342"/>
      <c r="BU117" s="342"/>
      <c r="BV117" s="342"/>
      <c r="BW117" s="342"/>
      <c r="BX117" s="342"/>
      <c r="BY117" s="342"/>
      <c r="BZ117" s="342"/>
      <c r="CA117" s="342"/>
      <c r="CB117" s="342"/>
      <c r="CC117" s="342"/>
      <c r="CD117" s="342"/>
      <c r="CE117" s="342"/>
      <c r="CF117" s="342"/>
      <c r="CG117" s="342"/>
      <c r="CH117" s="342"/>
      <c r="CI117" s="342"/>
      <c r="CJ117" s="342"/>
      <c r="CK117" s="342"/>
      <c r="CL117" s="342"/>
      <c r="CM117" s="342"/>
      <c r="CN117" s="342"/>
      <c r="CO117" s="342"/>
      <c r="CP117" s="342"/>
      <c r="CQ117" s="342"/>
      <c r="CR117" s="342"/>
      <c r="CS117" s="342"/>
      <c r="CT117" s="342"/>
      <c r="CU117" s="342"/>
      <c r="CV117" s="342"/>
      <c r="CW117" s="342"/>
      <c r="CX117" s="342"/>
      <c r="CY117" s="342"/>
      <c r="CZ117" s="342"/>
      <c r="DA117" s="342"/>
      <c r="DB117" s="342"/>
      <c r="DC117" s="342"/>
      <c r="DD117" s="342"/>
      <c r="DE117" s="342"/>
      <c r="DF117" s="342"/>
      <c r="DG117" s="342"/>
      <c r="DH117" s="342"/>
      <c r="DI117" s="342"/>
      <c r="DJ117" s="342"/>
      <c r="DK117" s="342"/>
      <c r="DL117" s="342"/>
      <c r="DM117" s="342"/>
      <c r="DN117" s="342"/>
      <c r="DO117" s="342"/>
      <c r="DP117" s="342"/>
      <c r="DQ117" s="342"/>
      <c r="DR117" s="342"/>
      <c r="DS117" s="342"/>
      <c r="DT117" s="342"/>
      <c r="DU117" s="342"/>
      <c r="DV117" s="342"/>
      <c r="DW117" s="342"/>
      <c r="DX117" s="342"/>
      <c r="DY117" s="342"/>
      <c r="DZ117" s="342"/>
      <c r="EA117" s="342"/>
      <c r="EB117" s="342"/>
      <c r="EC117" s="342"/>
      <c r="ED117" s="342"/>
      <c r="EE117" s="342"/>
      <c r="EF117" s="342"/>
      <c r="EG117" s="342"/>
      <c r="EH117" s="342"/>
      <c r="EI117" s="342"/>
      <c r="EJ117" s="342"/>
      <c r="EK117" s="342"/>
      <c r="EL117" s="342"/>
      <c r="EM117" s="342"/>
      <c r="EN117" s="342"/>
      <c r="EO117" s="342"/>
      <c r="EP117" s="342"/>
      <c r="EQ117" s="342"/>
      <c r="ER117" s="342"/>
      <c r="ES117" s="342"/>
      <c r="ET117" s="342"/>
      <c r="EU117" s="342"/>
      <c r="EV117" s="342"/>
      <c r="EW117" s="342"/>
      <c r="EX117" s="342"/>
      <c r="EY117" s="342"/>
      <c r="EZ117" s="342"/>
      <c r="FA117" s="342"/>
      <c r="FB117" s="342"/>
      <c r="FC117" s="342"/>
      <c r="FD117" s="342"/>
      <c r="FE117" s="342"/>
      <c r="FF117" s="342"/>
      <c r="FG117" s="342"/>
      <c r="FH117" s="342"/>
      <c r="FI117" s="342"/>
      <c r="FJ117" s="342"/>
      <c r="FK117" s="342"/>
      <c r="FL117" s="342"/>
      <c r="FM117" s="342"/>
      <c r="FN117" s="342"/>
      <c r="FO117" s="342"/>
      <c r="FP117" s="342"/>
      <c r="FQ117" s="342"/>
      <c r="FR117" s="342"/>
      <c r="FS117" s="342"/>
      <c r="FT117" s="342"/>
      <c r="FU117" s="342"/>
      <c r="FV117" s="342"/>
      <c r="FW117" s="342"/>
      <c r="FX117" s="342"/>
      <c r="FY117" s="342"/>
      <c r="FZ117" s="342"/>
      <c r="GA117" s="342"/>
      <c r="GB117" s="342"/>
      <c r="GC117" s="342"/>
      <c r="GD117" s="342"/>
      <c r="GE117" s="342"/>
      <c r="GF117" s="342"/>
      <c r="GG117" s="342"/>
      <c r="GH117" s="342"/>
      <c r="GI117" s="342"/>
      <c r="GJ117" s="342"/>
      <c r="GK117" s="342"/>
      <c r="GL117" s="342"/>
      <c r="GM117" s="342"/>
      <c r="GN117" s="342"/>
      <c r="GO117" s="342"/>
      <c r="GP117" s="342"/>
      <c r="GQ117" s="342"/>
      <c r="GR117" s="342"/>
      <c r="GS117" s="342"/>
      <c r="GT117" s="342"/>
      <c r="GU117" s="342"/>
      <c r="GV117" s="342"/>
      <c r="GW117" s="342"/>
      <c r="GX117" s="342"/>
      <c r="GY117" s="342"/>
      <c r="GZ117" s="342"/>
      <c r="HA117" s="342"/>
      <c r="HB117" s="342"/>
      <c r="HC117" s="342"/>
      <c r="HD117" s="342"/>
      <c r="HE117" s="342"/>
      <c r="HF117" s="342"/>
      <c r="HG117" s="342"/>
      <c r="HH117" s="342"/>
      <c r="HI117" s="342"/>
      <c r="HJ117" s="342"/>
      <c r="HK117" s="342"/>
      <c r="HL117" s="342"/>
      <c r="HM117" s="342"/>
      <c r="HN117" s="342"/>
      <c r="HO117" s="342"/>
      <c r="HP117" s="342"/>
      <c r="HQ117" s="342"/>
      <c r="HR117" s="342"/>
      <c r="HS117" s="342"/>
      <c r="HT117" s="342"/>
      <c r="HU117" s="342"/>
      <c r="HV117" s="342"/>
      <c r="HW117" s="342"/>
      <c r="HX117" s="342"/>
      <c r="HY117" s="342"/>
      <c r="HZ117" s="342"/>
      <c r="IA117" s="342"/>
      <c r="IB117" s="342"/>
      <c r="IC117" s="342"/>
      <c r="ID117" s="342"/>
      <c r="IE117" s="342"/>
      <c r="IF117" s="342"/>
      <c r="IG117" s="342"/>
      <c r="IH117" s="342"/>
      <c r="II117" s="342"/>
      <c r="IJ117" s="342"/>
      <c r="IK117" s="342"/>
      <c r="IL117" s="342"/>
      <c r="IM117" s="342"/>
      <c r="IN117" s="342"/>
      <c r="IO117" s="342"/>
      <c r="IP117" s="342"/>
      <c r="IQ117" s="342"/>
      <c r="IR117" s="342"/>
      <c r="IS117" s="342"/>
      <c r="IT117" s="342"/>
      <c r="IU117" s="342"/>
      <c r="IV117" s="342"/>
      <c r="IW117" s="342"/>
      <c r="IX117" s="342"/>
      <c r="IY117" s="342"/>
      <c r="IZ117" s="342"/>
      <c r="JA117" s="342"/>
      <c r="JB117" s="342"/>
      <c r="JC117" s="342"/>
      <c r="JD117" s="342"/>
      <c r="JE117" s="342"/>
      <c r="JF117" s="342"/>
      <c r="JG117" s="342"/>
      <c r="JH117" s="342"/>
      <c r="JI117" s="342"/>
      <c r="JJ117" s="342"/>
      <c r="JK117" s="342"/>
      <c r="JL117" s="342"/>
      <c r="JM117" s="342"/>
      <c r="JN117" s="342"/>
      <c r="JO117" s="342"/>
      <c r="JP117" s="342"/>
      <c r="JQ117" s="342"/>
      <c r="JR117" s="342"/>
      <c r="JS117" s="342"/>
      <c r="JT117" s="342"/>
      <c r="JU117" s="342"/>
      <c r="JV117" s="342"/>
      <c r="JW117" s="342"/>
      <c r="JX117" s="342"/>
      <c r="JY117" s="342"/>
      <c r="JZ117" s="342"/>
      <c r="KA117" s="342"/>
      <c r="KB117" s="342"/>
      <c r="KC117" s="342"/>
      <c r="KD117" s="342"/>
      <c r="KE117" s="342"/>
      <c r="KF117" s="342"/>
      <c r="KG117" s="342"/>
      <c r="KH117" s="342"/>
      <c r="KI117" s="342"/>
      <c r="KJ117" s="342"/>
      <c r="KK117" s="342"/>
      <c r="KL117" s="342"/>
      <c r="KM117" s="342"/>
      <c r="KN117" s="342"/>
      <c r="KO117" s="342"/>
      <c r="KP117" s="342"/>
      <c r="KQ117" s="342"/>
      <c r="KR117" s="342"/>
      <c r="KS117" s="342"/>
      <c r="KT117" s="342"/>
      <c r="KU117" s="342"/>
      <c r="KV117" s="342"/>
      <c r="KW117" s="342"/>
      <c r="KX117" s="342"/>
      <c r="KY117" s="342"/>
      <c r="KZ117" s="342"/>
      <c r="LA117" s="342"/>
      <c r="LB117" s="342"/>
      <c r="LC117" s="342"/>
      <c r="LD117" s="342"/>
      <c r="LE117" s="342"/>
      <c r="LF117" s="342"/>
      <c r="LG117" s="342"/>
      <c r="LH117" s="342"/>
      <c r="LI117" s="342"/>
      <c r="LJ117" s="342"/>
      <c r="LK117" s="342"/>
      <c r="LL117" s="342"/>
      <c r="LM117" s="342"/>
      <c r="LN117" s="342"/>
      <c r="LO117" s="342"/>
      <c r="LP117" s="342"/>
      <c r="LQ117" s="342"/>
      <c r="LR117" s="342"/>
      <c r="LS117" s="342"/>
      <c r="LT117" s="342"/>
      <c r="LU117" s="342"/>
      <c r="LV117" s="342"/>
      <c r="LW117" s="342"/>
      <c r="LX117" s="342"/>
      <c r="LY117" s="342"/>
      <c r="LZ117" s="342"/>
      <c r="MA117" s="342"/>
      <c r="MB117" s="342"/>
      <c r="MC117" s="342"/>
      <c r="MD117" s="342"/>
      <c r="ME117" s="342"/>
      <c r="MF117" s="342"/>
      <c r="MG117" s="342"/>
      <c r="MH117" s="342"/>
      <c r="MI117" s="342"/>
      <c r="MJ117" s="342"/>
      <c r="MK117" s="342"/>
      <c r="ML117" s="342"/>
      <c r="MM117" s="342"/>
      <c r="MN117" s="342"/>
      <c r="MO117" s="342"/>
      <c r="MP117" s="342"/>
      <c r="MQ117" s="342"/>
      <c r="MR117" s="342"/>
      <c r="MS117" s="342"/>
      <c r="MT117" s="342"/>
      <c r="MU117" s="342"/>
      <c r="MV117" s="342"/>
      <c r="MW117" s="342"/>
      <c r="MX117" s="342"/>
      <c r="MY117" s="342"/>
      <c r="MZ117" s="342"/>
      <c r="NA117" s="342"/>
      <c r="NB117" s="342"/>
      <c r="NC117" s="342"/>
      <c r="ND117" s="342"/>
      <c r="NE117" s="342"/>
      <c r="NF117" s="342"/>
      <c r="NG117" s="342"/>
      <c r="NH117" s="342"/>
      <c r="NI117" s="342"/>
      <c r="NJ117" s="342"/>
      <c r="NK117" s="342"/>
      <c r="NL117" s="342"/>
      <c r="NM117" s="342"/>
      <c r="NN117" s="342"/>
      <c r="NO117" s="342"/>
      <c r="NP117" s="342"/>
      <c r="NQ117" s="342"/>
      <c r="NR117" s="342"/>
      <c r="NS117" s="342"/>
      <c r="NT117" s="342"/>
      <c r="NU117" s="342"/>
      <c r="NV117" s="342"/>
      <c r="NW117" s="342"/>
      <c r="NX117" s="342"/>
      <c r="NY117" s="342"/>
      <c r="NZ117" s="342"/>
      <c r="OA117" s="342"/>
      <c r="OB117" s="342"/>
      <c r="OC117" s="342"/>
      <c r="OD117" s="342"/>
      <c r="OE117" s="342"/>
      <c r="OF117" s="342"/>
      <c r="OG117" s="342"/>
      <c r="OH117" s="342"/>
      <c r="OI117" s="342"/>
      <c r="OJ117" s="342"/>
      <c r="OK117" s="342"/>
      <c r="OL117" s="342"/>
      <c r="OM117" s="342"/>
      <c r="ON117" s="342"/>
      <c r="OO117" s="342"/>
      <c r="OP117" s="342"/>
      <c r="OQ117" s="342"/>
      <c r="OR117" s="342"/>
      <c r="OS117" s="342"/>
      <c r="OT117" s="342"/>
      <c r="OU117" s="342"/>
      <c r="OV117" s="342"/>
      <c r="OW117" s="342"/>
      <c r="OX117" s="342"/>
      <c r="OY117" s="342"/>
      <c r="OZ117" s="342"/>
      <c r="PA117" s="342"/>
      <c r="PB117" s="342"/>
      <c r="PC117" s="342"/>
      <c r="PD117" s="342"/>
      <c r="PE117" s="342"/>
      <c r="PF117" s="342"/>
      <c r="PG117" s="342"/>
      <c r="PH117" s="342"/>
      <c r="PI117" s="342"/>
      <c r="PJ117" s="342"/>
      <c r="PK117" s="342"/>
      <c r="PL117" s="342"/>
      <c r="PM117" s="342"/>
      <c r="PN117" s="342"/>
      <c r="PO117" s="342"/>
      <c r="PP117" s="342"/>
    </row>
    <row r="118" spans="1:432" s="227" customFormat="1" x14ac:dyDescent="0.2">
      <c r="A118" s="342" t="s">
        <v>16</v>
      </c>
      <c r="B118" s="342" t="s">
        <v>661</v>
      </c>
      <c r="C118" s="342" t="s">
        <v>257</v>
      </c>
      <c r="D118" s="342" t="s">
        <v>662</v>
      </c>
      <c r="E118" s="342"/>
      <c r="F118" s="342" t="s">
        <v>14</v>
      </c>
      <c r="G118" s="342">
        <v>201510</v>
      </c>
      <c r="H118" s="342" t="s">
        <v>689</v>
      </c>
      <c r="I118" s="342" t="s">
        <v>663</v>
      </c>
      <c r="J118" s="342"/>
      <c r="K118" s="343" t="s">
        <v>1317</v>
      </c>
      <c r="L118" s="342" t="s">
        <v>1317</v>
      </c>
      <c r="M118" s="343"/>
      <c r="N118" s="343"/>
      <c r="O118" s="343"/>
      <c r="P118" s="343"/>
      <c r="Q118" s="342"/>
      <c r="R118" s="342">
        <v>7812</v>
      </c>
      <c r="S118" s="342">
        <f t="shared" si="24"/>
        <v>0</v>
      </c>
      <c r="T118" s="342">
        <f t="shared" si="25"/>
        <v>7812</v>
      </c>
      <c r="U118" s="342"/>
      <c r="V118" s="342"/>
      <c r="W118" s="342">
        <f t="shared" si="26"/>
        <v>7812</v>
      </c>
      <c r="X118" s="342" t="s">
        <v>689</v>
      </c>
      <c r="Y118" s="342">
        <v>10</v>
      </c>
      <c r="Z118" s="342">
        <v>20</v>
      </c>
      <c r="AA118" s="342"/>
      <c r="AB118" s="342" t="s">
        <v>689</v>
      </c>
      <c r="AC118" s="398" t="s">
        <v>1455</v>
      </c>
      <c r="AD118" s="344"/>
      <c r="AE118" s="342"/>
      <c r="AF118" s="342"/>
      <c r="AG118" s="342">
        <v>2</v>
      </c>
      <c r="AH118" s="342">
        <v>1</v>
      </c>
      <c r="AI118" s="342">
        <f t="shared" si="31"/>
        <v>1.5</v>
      </c>
      <c r="AJ118" s="342"/>
      <c r="AK118" s="342">
        <v>1</v>
      </c>
      <c r="AL118" s="342"/>
      <c r="AM118" s="342"/>
      <c r="AN118" s="342"/>
      <c r="AO118" s="342"/>
      <c r="AP118" s="342"/>
      <c r="AQ118" s="342"/>
      <c r="AR118" s="342"/>
      <c r="AS118" s="342"/>
      <c r="AT118" s="342"/>
      <c r="AU118" s="342"/>
      <c r="AV118" s="342"/>
      <c r="AW118" s="342"/>
      <c r="AX118" s="342"/>
      <c r="AY118" s="342"/>
      <c r="AZ118" s="342"/>
      <c r="BA118" s="342"/>
      <c r="BB118" s="386">
        <f t="shared" si="27"/>
        <v>0</v>
      </c>
      <c r="BC118" s="195">
        <f t="shared" si="28"/>
        <v>0</v>
      </c>
      <c r="BD118" s="195">
        <f t="shared" si="29"/>
        <v>7812</v>
      </c>
      <c r="BE118" s="359">
        <f t="shared" si="30"/>
        <v>1</v>
      </c>
      <c r="BF118" s="342"/>
      <c r="BG118" s="342"/>
      <c r="BH118" s="342"/>
      <c r="BI118" s="342"/>
      <c r="BJ118" s="342"/>
      <c r="BK118" s="342"/>
      <c r="BL118" s="342" t="s">
        <v>1090</v>
      </c>
      <c r="BM118" s="342"/>
      <c r="BN118" s="342"/>
      <c r="BO118" s="342"/>
      <c r="BP118" s="342"/>
      <c r="BQ118" s="342"/>
      <c r="BR118" s="342"/>
      <c r="BS118" s="342"/>
      <c r="BT118" s="342"/>
      <c r="BU118" s="342"/>
      <c r="BV118" s="342"/>
      <c r="BW118" s="342"/>
      <c r="BX118" s="342"/>
      <c r="BY118" s="342"/>
      <c r="BZ118" s="342"/>
      <c r="CA118" s="342"/>
      <c r="CB118" s="342"/>
      <c r="CC118" s="342"/>
      <c r="CD118" s="342"/>
      <c r="CE118" s="342"/>
      <c r="CF118" s="342"/>
      <c r="CG118" s="342"/>
      <c r="CH118" s="342"/>
      <c r="CI118" s="342"/>
      <c r="CJ118" s="342"/>
      <c r="CK118" s="342"/>
      <c r="CL118" s="342"/>
      <c r="CM118" s="342"/>
      <c r="CN118" s="342"/>
      <c r="CO118" s="342"/>
      <c r="CP118" s="342"/>
      <c r="CQ118" s="342"/>
      <c r="CR118" s="342"/>
      <c r="CS118" s="342"/>
      <c r="CT118" s="342"/>
      <c r="CU118" s="342"/>
      <c r="CV118" s="342"/>
      <c r="CW118" s="342"/>
      <c r="CX118" s="342"/>
      <c r="CY118" s="342"/>
      <c r="CZ118" s="342"/>
      <c r="DA118" s="342"/>
      <c r="DB118" s="342"/>
      <c r="DC118" s="342"/>
      <c r="DD118" s="342"/>
      <c r="DE118" s="342"/>
      <c r="DF118" s="342"/>
      <c r="DG118" s="342"/>
      <c r="DH118" s="342"/>
      <c r="DI118" s="342"/>
      <c r="DJ118" s="342"/>
      <c r="DK118" s="342"/>
      <c r="DL118" s="342"/>
      <c r="DM118" s="342"/>
      <c r="DN118" s="342"/>
      <c r="DO118" s="342"/>
      <c r="DP118" s="342"/>
      <c r="DQ118" s="342"/>
      <c r="DR118" s="342"/>
      <c r="DS118" s="342"/>
      <c r="DT118" s="342"/>
      <c r="DU118" s="342"/>
      <c r="DV118" s="342"/>
      <c r="DW118" s="342"/>
      <c r="DX118" s="342"/>
      <c r="DY118" s="342"/>
      <c r="DZ118" s="342"/>
      <c r="EA118" s="342"/>
      <c r="EB118" s="342"/>
      <c r="EC118" s="342"/>
      <c r="ED118" s="342"/>
      <c r="EE118" s="342"/>
      <c r="EF118" s="342"/>
      <c r="EG118" s="342"/>
      <c r="EH118" s="342"/>
      <c r="EI118" s="342"/>
      <c r="EJ118" s="342"/>
      <c r="EK118" s="342"/>
      <c r="EL118" s="342"/>
      <c r="EM118" s="342"/>
      <c r="EN118" s="342"/>
      <c r="EO118" s="342"/>
      <c r="EP118" s="342"/>
      <c r="EQ118" s="342"/>
      <c r="ER118" s="342"/>
      <c r="ES118" s="342"/>
      <c r="ET118" s="342"/>
      <c r="EU118" s="342"/>
      <c r="EV118" s="342"/>
      <c r="EW118" s="342"/>
      <c r="EX118" s="342"/>
      <c r="EY118" s="342"/>
      <c r="EZ118" s="342"/>
      <c r="FA118" s="342"/>
      <c r="FB118" s="342"/>
      <c r="FC118" s="342"/>
      <c r="FD118" s="342"/>
      <c r="FE118" s="342"/>
      <c r="FF118" s="342"/>
      <c r="FG118" s="342"/>
      <c r="FH118" s="342"/>
      <c r="FI118" s="342"/>
      <c r="FJ118" s="342"/>
      <c r="FK118" s="342"/>
      <c r="FL118" s="342"/>
      <c r="FM118" s="342"/>
      <c r="FN118" s="342"/>
      <c r="FO118" s="342"/>
      <c r="FP118" s="342"/>
      <c r="FQ118" s="342"/>
      <c r="FR118" s="342"/>
      <c r="FS118" s="342"/>
      <c r="FT118" s="342"/>
      <c r="FU118" s="342"/>
      <c r="FV118" s="342"/>
      <c r="FW118" s="342"/>
      <c r="FX118" s="342"/>
      <c r="FY118" s="342"/>
      <c r="FZ118" s="342"/>
      <c r="GA118" s="342"/>
      <c r="GB118" s="342"/>
      <c r="GC118" s="342"/>
      <c r="GD118" s="342"/>
      <c r="GE118" s="342"/>
      <c r="GF118" s="342"/>
      <c r="GG118" s="342"/>
      <c r="GH118" s="342"/>
      <c r="GI118" s="342"/>
      <c r="GJ118" s="342"/>
      <c r="GK118" s="342"/>
      <c r="GL118" s="342"/>
      <c r="GM118" s="342"/>
      <c r="GN118" s="342"/>
      <c r="GO118" s="342"/>
      <c r="GP118" s="342"/>
      <c r="GQ118" s="342"/>
      <c r="GR118" s="342"/>
      <c r="GS118" s="342"/>
      <c r="GT118" s="342"/>
      <c r="GU118" s="342"/>
      <c r="GV118" s="342"/>
      <c r="GW118" s="342"/>
      <c r="GX118" s="342"/>
      <c r="GY118" s="342"/>
      <c r="GZ118" s="342"/>
      <c r="HA118" s="342"/>
      <c r="HB118" s="342"/>
      <c r="HC118" s="342"/>
      <c r="HD118" s="342"/>
      <c r="HE118" s="342"/>
      <c r="HF118" s="342"/>
      <c r="HG118" s="342"/>
      <c r="HH118" s="342"/>
      <c r="HI118" s="342"/>
      <c r="HJ118" s="342"/>
      <c r="HK118" s="342"/>
      <c r="HL118" s="342"/>
      <c r="HM118" s="342"/>
      <c r="HN118" s="342"/>
      <c r="HO118" s="342"/>
      <c r="HP118" s="342"/>
      <c r="HQ118" s="342"/>
      <c r="HR118" s="342"/>
      <c r="HS118" s="342"/>
      <c r="HT118" s="342"/>
      <c r="HU118" s="342"/>
      <c r="HV118" s="342"/>
      <c r="HW118" s="342"/>
      <c r="HX118" s="342"/>
      <c r="HY118" s="342"/>
      <c r="HZ118" s="342"/>
      <c r="IA118" s="342"/>
      <c r="IB118" s="342"/>
      <c r="IC118" s="342"/>
      <c r="ID118" s="342"/>
      <c r="IE118" s="342"/>
      <c r="IF118" s="342"/>
      <c r="IG118" s="342"/>
      <c r="IH118" s="342"/>
      <c r="II118" s="342"/>
      <c r="IJ118" s="342"/>
      <c r="IK118" s="342"/>
      <c r="IL118" s="342"/>
      <c r="IM118" s="342"/>
      <c r="IN118" s="342"/>
      <c r="IO118" s="342"/>
      <c r="IP118" s="342"/>
      <c r="IQ118" s="342"/>
      <c r="IR118" s="342"/>
      <c r="IS118" s="342"/>
      <c r="IT118" s="342"/>
      <c r="IU118" s="342"/>
      <c r="IV118" s="342"/>
      <c r="IW118" s="342"/>
      <c r="IX118" s="342"/>
      <c r="IY118" s="342"/>
      <c r="IZ118" s="342"/>
      <c r="JA118" s="342"/>
      <c r="JB118" s="342"/>
      <c r="JC118" s="342"/>
      <c r="JD118" s="342"/>
      <c r="JE118" s="342"/>
      <c r="JF118" s="342"/>
      <c r="JG118" s="342"/>
      <c r="JH118" s="342"/>
      <c r="JI118" s="342"/>
      <c r="JJ118" s="342"/>
      <c r="JK118" s="342"/>
      <c r="JL118" s="342"/>
      <c r="JM118" s="342"/>
      <c r="JN118" s="342"/>
      <c r="JO118" s="342"/>
      <c r="JP118" s="342"/>
      <c r="JQ118" s="342"/>
      <c r="JR118" s="342"/>
      <c r="JS118" s="342"/>
      <c r="JT118" s="342"/>
      <c r="JU118" s="342"/>
      <c r="JV118" s="342"/>
      <c r="JW118" s="342"/>
      <c r="JX118" s="342"/>
      <c r="JY118" s="342"/>
      <c r="JZ118" s="342"/>
      <c r="KA118" s="342"/>
      <c r="KB118" s="342"/>
      <c r="KC118" s="342"/>
      <c r="KD118" s="342"/>
      <c r="KE118" s="342"/>
      <c r="KF118" s="342"/>
      <c r="KG118" s="342"/>
      <c r="KH118" s="342"/>
      <c r="KI118" s="342"/>
      <c r="KJ118" s="342"/>
      <c r="KK118" s="342"/>
      <c r="KL118" s="342"/>
      <c r="KM118" s="342"/>
      <c r="KN118" s="342"/>
      <c r="KO118" s="342"/>
      <c r="KP118" s="342"/>
      <c r="KQ118" s="342"/>
      <c r="KR118" s="342"/>
      <c r="KS118" s="342"/>
      <c r="KT118" s="342"/>
      <c r="KU118" s="342"/>
      <c r="KV118" s="342"/>
      <c r="KW118" s="342"/>
      <c r="KX118" s="342"/>
      <c r="KY118" s="342"/>
      <c r="KZ118" s="342"/>
      <c r="LA118" s="342"/>
      <c r="LB118" s="342"/>
      <c r="LC118" s="342"/>
      <c r="LD118" s="342"/>
      <c r="LE118" s="342"/>
      <c r="LF118" s="342"/>
      <c r="LG118" s="342"/>
      <c r="LH118" s="342"/>
      <c r="LI118" s="342"/>
      <c r="LJ118" s="342"/>
      <c r="LK118" s="342"/>
      <c r="LL118" s="342"/>
      <c r="LM118" s="342"/>
      <c r="LN118" s="342"/>
      <c r="LO118" s="342"/>
      <c r="LP118" s="342"/>
      <c r="LQ118" s="342"/>
      <c r="LR118" s="342"/>
      <c r="LS118" s="342"/>
      <c r="LT118" s="342"/>
      <c r="LU118" s="342"/>
      <c r="LV118" s="342"/>
      <c r="LW118" s="342"/>
      <c r="LX118" s="342"/>
      <c r="LY118" s="342"/>
      <c r="LZ118" s="342"/>
      <c r="MA118" s="342"/>
      <c r="MB118" s="342"/>
      <c r="MC118" s="342"/>
      <c r="MD118" s="342"/>
      <c r="ME118" s="342"/>
      <c r="MF118" s="342"/>
      <c r="MG118" s="342"/>
      <c r="MH118" s="342"/>
      <c r="MI118" s="342"/>
      <c r="MJ118" s="342"/>
      <c r="MK118" s="342"/>
      <c r="ML118" s="342"/>
      <c r="MM118" s="342"/>
      <c r="MN118" s="342"/>
      <c r="MO118" s="342"/>
      <c r="MP118" s="342"/>
      <c r="MQ118" s="342"/>
      <c r="MR118" s="342"/>
      <c r="MS118" s="342"/>
      <c r="MT118" s="342"/>
      <c r="MU118" s="342"/>
      <c r="MV118" s="342"/>
      <c r="MW118" s="342"/>
      <c r="MX118" s="342"/>
      <c r="MY118" s="342"/>
      <c r="MZ118" s="342"/>
      <c r="NA118" s="342"/>
      <c r="NB118" s="342"/>
      <c r="NC118" s="342"/>
      <c r="ND118" s="342"/>
      <c r="NE118" s="342"/>
      <c r="NF118" s="342"/>
      <c r="NG118" s="342"/>
      <c r="NH118" s="342"/>
      <c r="NI118" s="342"/>
      <c r="NJ118" s="342"/>
      <c r="NK118" s="342"/>
      <c r="NL118" s="342"/>
      <c r="NM118" s="342"/>
      <c r="NN118" s="342"/>
      <c r="NO118" s="342"/>
      <c r="NP118" s="342"/>
      <c r="NQ118" s="342"/>
      <c r="NR118" s="342"/>
      <c r="NS118" s="342"/>
      <c r="NT118" s="342"/>
      <c r="NU118" s="342"/>
      <c r="NV118" s="342"/>
      <c r="NW118" s="342"/>
      <c r="NX118" s="342"/>
      <c r="NY118" s="342"/>
      <c r="NZ118" s="342"/>
      <c r="OA118" s="342"/>
      <c r="OB118" s="342"/>
      <c r="OC118" s="342"/>
      <c r="OD118" s="342"/>
      <c r="OE118" s="342"/>
      <c r="OF118" s="342"/>
      <c r="OG118" s="342"/>
      <c r="OH118" s="342"/>
      <c r="OI118" s="342"/>
      <c r="OJ118" s="342"/>
      <c r="OK118" s="342"/>
      <c r="OL118" s="342"/>
      <c r="OM118" s="342"/>
      <c r="ON118" s="342"/>
      <c r="OO118" s="342"/>
      <c r="OP118" s="342"/>
      <c r="OQ118" s="342"/>
      <c r="OR118" s="342"/>
      <c r="OS118" s="342"/>
      <c r="OT118" s="342"/>
      <c r="OU118" s="342"/>
      <c r="OV118" s="342"/>
      <c r="OW118" s="342"/>
      <c r="OX118" s="342"/>
      <c r="OY118" s="342"/>
      <c r="OZ118" s="342"/>
      <c r="PA118" s="342"/>
      <c r="PB118" s="342"/>
      <c r="PC118" s="342"/>
      <c r="PD118" s="342"/>
      <c r="PE118" s="342"/>
      <c r="PF118" s="342"/>
      <c r="PG118" s="342"/>
      <c r="PH118" s="342"/>
      <c r="PI118" s="342"/>
      <c r="PJ118" s="342"/>
      <c r="PK118" s="342"/>
      <c r="PL118" s="342"/>
      <c r="PM118" s="342"/>
      <c r="PN118" s="342"/>
      <c r="PO118" s="342"/>
      <c r="PP118" s="342"/>
    </row>
    <row r="119" spans="1:432" s="227" customFormat="1" x14ac:dyDescent="0.2">
      <c r="A119" s="342" t="s">
        <v>16</v>
      </c>
      <c r="B119" s="342" t="s">
        <v>672</v>
      </c>
      <c r="C119" s="342" t="s">
        <v>674</v>
      </c>
      <c r="D119" s="342" t="s">
        <v>673</v>
      </c>
      <c r="E119" s="342"/>
      <c r="F119" s="342" t="s">
        <v>14</v>
      </c>
      <c r="G119" s="342">
        <v>201510</v>
      </c>
      <c r="H119" s="342" t="s">
        <v>689</v>
      </c>
      <c r="I119" s="342" t="s">
        <v>675</v>
      </c>
      <c r="J119" s="342"/>
      <c r="K119" s="343" t="s">
        <v>1317</v>
      </c>
      <c r="L119" s="342" t="s">
        <v>1317</v>
      </c>
      <c r="M119" s="343"/>
      <c r="N119" s="343"/>
      <c r="O119" s="343"/>
      <c r="P119" s="343"/>
      <c r="Q119" s="342"/>
      <c r="R119" s="342">
        <v>7812</v>
      </c>
      <c r="S119" s="342">
        <f t="shared" si="24"/>
        <v>0</v>
      </c>
      <c r="T119" s="342">
        <f t="shared" si="25"/>
        <v>7812</v>
      </c>
      <c r="U119" s="342"/>
      <c r="V119" s="342"/>
      <c r="W119" s="342">
        <f t="shared" si="26"/>
        <v>7812</v>
      </c>
      <c r="X119" s="342" t="s">
        <v>689</v>
      </c>
      <c r="Y119" s="342">
        <v>8</v>
      </c>
      <c r="Z119" s="342">
        <v>16</v>
      </c>
      <c r="AA119" s="342"/>
      <c r="AB119" s="342" t="s">
        <v>689</v>
      </c>
      <c r="AC119" s="398" t="s">
        <v>1455</v>
      </c>
      <c r="AD119" s="344"/>
      <c r="AE119" s="342"/>
      <c r="AF119" s="342"/>
      <c r="AG119" s="342">
        <v>3.5</v>
      </c>
      <c r="AH119" s="342">
        <v>2</v>
      </c>
      <c r="AI119" s="342">
        <f t="shared" si="31"/>
        <v>2.75</v>
      </c>
      <c r="AJ119" s="342"/>
      <c r="AK119" s="342"/>
      <c r="AL119" s="342"/>
      <c r="AM119" s="342"/>
      <c r="AN119" s="342"/>
      <c r="AO119" s="342"/>
      <c r="AP119" s="342"/>
      <c r="AQ119" s="342"/>
      <c r="AR119" s="342"/>
      <c r="AS119" s="342"/>
      <c r="AT119" s="342"/>
      <c r="AU119" s="342"/>
      <c r="AV119" s="342"/>
      <c r="AW119" s="342"/>
      <c r="AX119" s="342"/>
      <c r="AY119" s="342"/>
      <c r="AZ119" s="342"/>
      <c r="BA119" s="342"/>
      <c r="BB119" s="386">
        <f t="shared" si="27"/>
        <v>0</v>
      </c>
      <c r="BC119" s="195">
        <f t="shared" si="28"/>
        <v>0</v>
      </c>
      <c r="BD119" s="195">
        <f t="shared" si="29"/>
        <v>7812</v>
      </c>
      <c r="BE119" s="359">
        <f t="shared" si="30"/>
        <v>1</v>
      </c>
      <c r="BF119" s="342"/>
      <c r="BG119" s="342"/>
      <c r="BH119" s="342"/>
      <c r="BI119" s="342"/>
      <c r="BJ119" s="342"/>
      <c r="BK119" s="342"/>
      <c r="BL119" s="342" t="s">
        <v>1090</v>
      </c>
      <c r="BM119" s="342"/>
      <c r="BN119" s="342"/>
      <c r="BO119" s="342"/>
      <c r="BP119" s="342"/>
      <c r="BQ119" s="342"/>
      <c r="BR119" s="342"/>
      <c r="BS119" s="342"/>
      <c r="BT119" s="342"/>
      <c r="BU119" s="342"/>
      <c r="BV119" s="342"/>
      <c r="BW119" s="342"/>
      <c r="BX119" s="342"/>
      <c r="BY119" s="342"/>
      <c r="BZ119" s="342"/>
      <c r="CA119" s="342"/>
      <c r="CB119" s="342"/>
      <c r="CC119" s="342"/>
      <c r="CD119" s="342"/>
      <c r="CE119" s="342"/>
      <c r="CF119" s="342"/>
      <c r="CG119" s="342"/>
      <c r="CH119" s="342"/>
      <c r="CI119" s="342"/>
      <c r="CJ119" s="342"/>
      <c r="CK119" s="342"/>
      <c r="CL119" s="342"/>
      <c r="CM119" s="342"/>
      <c r="CN119" s="342"/>
      <c r="CO119" s="342"/>
      <c r="CP119" s="342"/>
      <c r="CQ119" s="342"/>
      <c r="CR119" s="342"/>
      <c r="CS119" s="342"/>
      <c r="CT119" s="342"/>
      <c r="CU119" s="342"/>
      <c r="CV119" s="342"/>
      <c r="CW119" s="342"/>
      <c r="CX119" s="342"/>
      <c r="CY119" s="342"/>
      <c r="CZ119" s="342"/>
      <c r="DA119" s="342"/>
      <c r="DB119" s="342"/>
      <c r="DC119" s="342"/>
      <c r="DD119" s="342"/>
      <c r="DE119" s="342"/>
      <c r="DF119" s="342"/>
      <c r="DG119" s="342"/>
      <c r="DH119" s="342"/>
      <c r="DI119" s="342"/>
      <c r="DJ119" s="342"/>
      <c r="DK119" s="342"/>
      <c r="DL119" s="342"/>
      <c r="DM119" s="342"/>
      <c r="DN119" s="342"/>
      <c r="DO119" s="342"/>
      <c r="DP119" s="342"/>
      <c r="DQ119" s="342"/>
      <c r="DR119" s="342"/>
      <c r="DS119" s="342"/>
      <c r="DT119" s="342"/>
      <c r="DU119" s="342"/>
      <c r="DV119" s="342"/>
      <c r="DW119" s="342"/>
      <c r="DX119" s="342"/>
      <c r="DY119" s="342"/>
      <c r="DZ119" s="342"/>
      <c r="EA119" s="342"/>
      <c r="EB119" s="342"/>
      <c r="EC119" s="342"/>
      <c r="ED119" s="342"/>
      <c r="EE119" s="342"/>
      <c r="EF119" s="342"/>
      <c r="EG119" s="342"/>
      <c r="EH119" s="342"/>
      <c r="EI119" s="342"/>
      <c r="EJ119" s="342"/>
      <c r="EK119" s="342"/>
      <c r="EL119" s="342"/>
      <c r="EM119" s="342"/>
      <c r="EN119" s="342"/>
      <c r="EO119" s="342"/>
      <c r="EP119" s="342"/>
      <c r="EQ119" s="342"/>
      <c r="ER119" s="342"/>
      <c r="ES119" s="342"/>
      <c r="ET119" s="342"/>
      <c r="EU119" s="342"/>
      <c r="EV119" s="342"/>
      <c r="EW119" s="342"/>
      <c r="EX119" s="342"/>
      <c r="EY119" s="342"/>
      <c r="EZ119" s="342"/>
      <c r="FA119" s="342"/>
      <c r="FB119" s="342"/>
      <c r="FC119" s="342"/>
      <c r="FD119" s="342"/>
      <c r="FE119" s="342"/>
      <c r="FF119" s="342"/>
      <c r="FG119" s="342"/>
      <c r="FH119" s="342"/>
      <c r="FI119" s="342"/>
      <c r="FJ119" s="342"/>
      <c r="FK119" s="342"/>
      <c r="FL119" s="342"/>
      <c r="FM119" s="342"/>
      <c r="FN119" s="342"/>
      <c r="FO119" s="342"/>
      <c r="FP119" s="342"/>
      <c r="FQ119" s="342"/>
      <c r="FR119" s="342"/>
      <c r="FS119" s="342"/>
      <c r="FT119" s="342"/>
      <c r="FU119" s="342"/>
      <c r="FV119" s="342"/>
      <c r="FW119" s="342"/>
      <c r="FX119" s="342"/>
      <c r="FY119" s="342"/>
      <c r="FZ119" s="342"/>
      <c r="GA119" s="342"/>
      <c r="GB119" s="342"/>
      <c r="GC119" s="342"/>
      <c r="GD119" s="342"/>
      <c r="GE119" s="342"/>
      <c r="GF119" s="342"/>
      <c r="GG119" s="342"/>
      <c r="GH119" s="342"/>
      <c r="GI119" s="342"/>
      <c r="GJ119" s="342"/>
      <c r="GK119" s="342"/>
      <c r="GL119" s="342"/>
      <c r="GM119" s="342"/>
      <c r="GN119" s="342"/>
      <c r="GO119" s="342"/>
      <c r="GP119" s="342"/>
      <c r="GQ119" s="342"/>
      <c r="GR119" s="342"/>
      <c r="GS119" s="342"/>
      <c r="GT119" s="342"/>
      <c r="GU119" s="342"/>
      <c r="GV119" s="342"/>
      <c r="GW119" s="342"/>
      <c r="GX119" s="342"/>
      <c r="GY119" s="342"/>
      <c r="GZ119" s="342"/>
      <c r="HA119" s="342"/>
      <c r="HB119" s="342"/>
      <c r="HC119" s="342"/>
      <c r="HD119" s="342"/>
      <c r="HE119" s="342"/>
      <c r="HF119" s="342"/>
      <c r="HG119" s="342"/>
      <c r="HH119" s="342"/>
      <c r="HI119" s="342"/>
      <c r="HJ119" s="342"/>
      <c r="HK119" s="342"/>
      <c r="HL119" s="342"/>
      <c r="HM119" s="342"/>
      <c r="HN119" s="342"/>
      <c r="HO119" s="342"/>
      <c r="HP119" s="342"/>
      <c r="HQ119" s="342"/>
      <c r="HR119" s="342"/>
      <c r="HS119" s="342"/>
      <c r="HT119" s="342"/>
      <c r="HU119" s="342"/>
      <c r="HV119" s="342"/>
      <c r="HW119" s="342"/>
      <c r="HX119" s="342"/>
      <c r="HY119" s="342"/>
      <c r="HZ119" s="342"/>
      <c r="IA119" s="342"/>
      <c r="IB119" s="342"/>
      <c r="IC119" s="342"/>
      <c r="ID119" s="342"/>
      <c r="IE119" s="342"/>
      <c r="IF119" s="342"/>
      <c r="IG119" s="342"/>
      <c r="IH119" s="342"/>
      <c r="II119" s="342"/>
      <c r="IJ119" s="342"/>
      <c r="IK119" s="342"/>
      <c r="IL119" s="342"/>
      <c r="IM119" s="342"/>
      <c r="IN119" s="342"/>
      <c r="IO119" s="342"/>
      <c r="IP119" s="342"/>
      <c r="IQ119" s="342"/>
      <c r="IR119" s="342"/>
      <c r="IS119" s="342"/>
      <c r="IT119" s="342"/>
      <c r="IU119" s="342"/>
      <c r="IV119" s="342"/>
      <c r="IW119" s="342"/>
      <c r="IX119" s="342"/>
      <c r="IY119" s="342"/>
      <c r="IZ119" s="342"/>
      <c r="JA119" s="342"/>
      <c r="JB119" s="342"/>
      <c r="JC119" s="342"/>
      <c r="JD119" s="342"/>
      <c r="JE119" s="342"/>
      <c r="JF119" s="342"/>
      <c r="JG119" s="342"/>
      <c r="JH119" s="342"/>
      <c r="JI119" s="342"/>
      <c r="JJ119" s="342"/>
      <c r="JK119" s="342"/>
      <c r="JL119" s="342"/>
      <c r="JM119" s="342"/>
      <c r="JN119" s="342"/>
      <c r="JO119" s="342"/>
      <c r="JP119" s="342"/>
      <c r="JQ119" s="342"/>
      <c r="JR119" s="342"/>
      <c r="JS119" s="342"/>
      <c r="JT119" s="342"/>
      <c r="JU119" s="342"/>
      <c r="JV119" s="342"/>
      <c r="JW119" s="342"/>
      <c r="JX119" s="342"/>
      <c r="JY119" s="342"/>
      <c r="JZ119" s="342"/>
      <c r="KA119" s="342"/>
      <c r="KB119" s="342"/>
      <c r="KC119" s="342"/>
      <c r="KD119" s="342"/>
      <c r="KE119" s="342"/>
      <c r="KF119" s="342"/>
      <c r="KG119" s="342"/>
      <c r="KH119" s="342"/>
      <c r="KI119" s="342"/>
      <c r="KJ119" s="342"/>
      <c r="KK119" s="342"/>
      <c r="KL119" s="342"/>
      <c r="KM119" s="342"/>
      <c r="KN119" s="342"/>
      <c r="KO119" s="342"/>
      <c r="KP119" s="342"/>
      <c r="KQ119" s="342"/>
      <c r="KR119" s="342"/>
      <c r="KS119" s="342"/>
      <c r="KT119" s="342"/>
      <c r="KU119" s="342"/>
      <c r="KV119" s="342"/>
      <c r="KW119" s="342"/>
      <c r="KX119" s="342"/>
      <c r="KY119" s="342"/>
      <c r="KZ119" s="342"/>
      <c r="LA119" s="342"/>
      <c r="LB119" s="342"/>
      <c r="LC119" s="342"/>
      <c r="LD119" s="342"/>
      <c r="LE119" s="342"/>
      <c r="LF119" s="342"/>
      <c r="LG119" s="342"/>
      <c r="LH119" s="342"/>
      <c r="LI119" s="342"/>
      <c r="LJ119" s="342"/>
      <c r="LK119" s="342"/>
      <c r="LL119" s="342"/>
      <c r="LM119" s="342"/>
      <c r="LN119" s="342"/>
      <c r="LO119" s="342"/>
      <c r="LP119" s="342"/>
      <c r="LQ119" s="342"/>
      <c r="LR119" s="342"/>
      <c r="LS119" s="342"/>
      <c r="LT119" s="342"/>
      <c r="LU119" s="342"/>
      <c r="LV119" s="342"/>
      <c r="LW119" s="342"/>
      <c r="LX119" s="342"/>
      <c r="LY119" s="342"/>
      <c r="LZ119" s="342"/>
      <c r="MA119" s="342"/>
      <c r="MB119" s="342"/>
      <c r="MC119" s="342"/>
      <c r="MD119" s="342"/>
      <c r="ME119" s="342"/>
      <c r="MF119" s="342"/>
      <c r="MG119" s="342"/>
      <c r="MH119" s="342"/>
      <c r="MI119" s="342"/>
      <c r="MJ119" s="342"/>
      <c r="MK119" s="342"/>
      <c r="ML119" s="342"/>
      <c r="MM119" s="342"/>
      <c r="MN119" s="342"/>
      <c r="MO119" s="342"/>
      <c r="MP119" s="342"/>
      <c r="MQ119" s="342"/>
      <c r="MR119" s="342"/>
      <c r="MS119" s="342"/>
      <c r="MT119" s="342"/>
      <c r="MU119" s="342"/>
      <c r="MV119" s="342"/>
      <c r="MW119" s="342"/>
      <c r="MX119" s="342"/>
      <c r="MY119" s="342"/>
      <c r="MZ119" s="342"/>
      <c r="NA119" s="342"/>
      <c r="NB119" s="342"/>
      <c r="NC119" s="342"/>
      <c r="ND119" s="342"/>
      <c r="NE119" s="342"/>
      <c r="NF119" s="342"/>
      <c r="NG119" s="342"/>
      <c r="NH119" s="342"/>
      <c r="NI119" s="342"/>
      <c r="NJ119" s="342"/>
      <c r="NK119" s="342"/>
      <c r="NL119" s="342"/>
      <c r="NM119" s="342"/>
      <c r="NN119" s="342"/>
      <c r="NO119" s="342"/>
      <c r="NP119" s="342"/>
      <c r="NQ119" s="342"/>
      <c r="NR119" s="342"/>
      <c r="NS119" s="342"/>
      <c r="NT119" s="342"/>
      <c r="NU119" s="342"/>
      <c r="NV119" s="342"/>
      <c r="NW119" s="342"/>
      <c r="NX119" s="342"/>
      <c r="NY119" s="342"/>
      <c r="NZ119" s="342"/>
      <c r="OA119" s="342"/>
      <c r="OB119" s="342"/>
      <c r="OC119" s="342"/>
      <c r="OD119" s="342"/>
      <c r="OE119" s="342"/>
      <c r="OF119" s="342"/>
      <c r="OG119" s="342"/>
      <c r="OH119" s="342"/>
      <c r="OI119" s="342"/>
      <c r="OJ119" s="342"/>
      <c r="OK119" s="342"/>
      <c r="OL119" s="342"/>
      <c r="OM119" s="342"/>
      <c r="ON119" s="342"/>
      <c r="OO119" s="342"/>
      <c r="OP119" s="342"/>
      <c r="OQ119" s="342"/>
      <c r="OR119" s="342"/>
      <c r="OS119" s="342"/>
      <c r="OT119" s="342"/>
      <c r="OU119" s="342"/>
      <c r="OV119" s="342"/>
      <c r="OW119" s="342"/>
      <c r="OX119" s="342"/>
      <c r="OY119" s="342"/>
      <c r="OZ119" s="342"/>
      <c r="PA119" s="342"/>
      <c r="PB119" s="342"/>
      <c r="PC119" s="342"/>
      <c r="PD119" s="342"/>
      <c r="PE119" s="342"/>
      <c r="PF119" s="342"/>
      <c r="PG119" s="342"/>
      <c r="PH119" s="342"/>
      <c r="PI119" s="342"/>
      <c r="PJ119" s="342"/>
      <c r="PK119" s="342"/>
      <c r="PL119" s="342"/>
      <c r="PM119" s="342"/>
      <c r="PN119" s="342"/>
      <c r="PO119" s="342"/>
      <c r="PP119" s="342"/>
    </row>
    <row r="120" spans="1:432" s="227" customFormat="1" x14ac:dyDescent="0.2">
      <c r="A120" s="342" t="s">
        <v>16</v>
      </c>
      <c r="B120" s="342" t="s">
        <v>294</v>
      </c>
      <c r="C120" s="342" t="s">
        <v>296</v>
      </c>
      <c r="D120" s="342" t="s">
        <v>295</v>
      </c>
      <c r="E120" s="342"/>
      <c r="F120" s="342" t="s">
        <v>14</v>
      </c>
      <c r="G120" s="342">
        <v>201510</v>
      </c>
      <c r="H120" s="342" t="s">
        <v>689</v>
      </c>
      <c r="I120" s="342" t="s">
        <v>297</v>
      </c>
      <c r="J120" s="342"/>
      <c r="K120" s="343" t="s">
        <v>1317</v>
      </c>
      <c r="L120" s="342" t="s">
        <v>1317</v>
      </c>
      <c r="M120" s="343"/>
      <c r="N120" s="343"/>
      <c r="O120" s="343"/>
      <c r="P120" s="343"/>
      <c r="Q120" s="342"/>
      <c r="R120" s="342">
        <v>7812</v>
      </c>
      <c r="S120" s="342">
        <f t="shared" si="24"/>
        <v>0</v>
      </c>
      <c r="T120" s="342">
        <f t="shared" si="25"/>
        <v>7812</v>
      </c>
      <c r="U120" s="342"/>
      <c r="V120" s="342"/>
      <c r="W120" s="342">
        <f t="shared" si="26"/>
        <v>7812</v>
      </c>
      <c r="X120" s="342" t="s">
        <v>689</v>
      </c>
      <c r="Y120" s="342">
        <v>8</v>
      </c>
      <c r="Z120" s="342">
        <v>10</v>
      </c>
      <c r="AA120" s="342"/>
      <c r="AB120" s="342" t="s">
        <v>689</v>
      </c>
      <c r="AC120" s="398" t="s">
        <v>1455</v>
      </c>
      <c r="AD120" s="344"/>
      <c r="AE120" s="342"/>
      <c r="AF120" s="342"/>
      <c r="AG120" s="342">
        <v>1</v>
      </c>
      <c r="AH120" s="342">
        <v>1</v>
      </c>
      <c r="AI120" s="342">
        <f t="shared" si="31"/>
        <v>1</v>
      </c>
      <c r="AJ120" s="342">
        <v>1</v>
      </c>
      <c r="AK120" s="342"/>
      <c r="AL120" s="342"/>
      <c r="AM120" s="342"/>
      <c r="AN120" s="342"/>
      <c r="AO120" s="342"/>
      <c r="AP120" s="342"/>
      <c r="AQ120" s="342"/>
      <c r="AR120" s="342"/>
      <c r="AS120" s="342"/>
      <c r="AT120" s="342"/>
      <c r="AU120" s="342"/>
      <c r="AV120" s="342"/>
      <c r="AW120" s="342"/>
      <c r="AX120" s="342"/>
      <c r="AY120" s="342"/>
      <c r="AZ120" s="342">
        <v>1545</v>
      </c>
      <c r="BA120" s="342"/>
      <c r="BB120" s="386">
        <f t="shared" si="27"/>
        <v>1545</v>
      </c>
      <c r="BC120" s="195">
        <f t="shared" si="28"/>
        <v>1545</v>
      </c>
      <c r="BD120" s="195">
        <f t="shared" si="29"/>
        <v>6267</v>
      </c>
      <c r="BE120" s="359">
        <f t="shared" si="30"/>
        <v>0.80222734254992323</v>
      </c>
      <c r="BF120" s="342"/>
      <c r="BG120" s="342"/>
      <c r="BH120" s="342"/>
      <c r="BI120" s="342"/>
      <c r="BJ120" s="342"/>
      <c r="BK120" s="342"/>
      <c r="BL120" s="342" t="s">
        <v>1090</v>
      </c>
      <c r="BM120" s="342"/>
      <c r="BN120" s="342"/>
      <c r="BO120" s="342"/>
      <c r="BP120" s="342"/>
      <c r="BQ120" s="342"/>
      <c r="BR120" s="342"/>
      <c r="BS120" s="342"/>
      <c r="BT120" s="342"/>
      <c r="BU120" s="342"/>
      <c r="BV120" s="342"/>
      <c r="BW120" s="342"/>
      <c r="BX120" s="342"/>
      <c r="BY120" s="342"/>
      <c r="BZ120" s="342"/>
      <c r="CA120" s="342"/>
      <c r="CB120" s="342"/>
      <c r="CC120" s="342"/>
      <c r="CD120" s="342"/>
      <c r="CE120" s="342"/>
      <c r="CF120" s="342"/>
      <c r="CG120" s="342"/>
      <c r="CH120" s="342"/>
      <c r="CI120" s="342"/>
      <c r="CJ120" s="342"/>
      <c r="CK120" s="342"/>
      <c r="CL120" s="342"/>
      <c r="CM120" s="342"/>
      <c r="CN120" s="342"/>
      <c r="CO120" s="342"/>
      <c r="CP120" s="342"/>
      <c r="CQ120" s="342"/>
      <c r="CR120" s="342"/>
      <c r="CS120" s="342"/>
      <c r="CT120" s="342"/>
      <c r="CU120" s="342"/>
      <c r="CV120" s="342"/>
      <c r="CW120" s="342"/>
      <c r="CX120" s="342"/>
      <c r="CY120" s="342"/>
      <c r="CZ120" s="342"/>
      <c r="DA120" s="342"/>
      <c r="DB120" s="342"/>
      <c r="DC120" s="342"/>
      <c r="DD120" s="342"/>
      <c r="DE120" s="342"/>
      <c r="DF120" s="342"/>
      <c r="DG120" s="342"/>
      <c r="DH120" s="342"/>
      <c r="DI120" s="342"/>
      <c r="DJ120" s="342"/>
      <c r="DK120" s="342"/>
      <c r="DL120" s="342"/>
      <c r="DM120" s="342"/>
      <c r="DN120" s="342"/>
      <c r="DO120" s="342"/>
      <c r="DP120" s="342"/>
      <c r="DQ120" s="342"/>
      <c r="DR120" s="342"/>
      <c r="DS120" s="342"/>
      <c r="DT120" s="342"/>
      <c r="DU120" s="342"/>
      <c r="DV120" s="342"/>
      <c r="DW120" s="342"/>
      <c r="DX120" s="342"/>
      <c r="DY120" s="342"/>
      <c r="DZ120" s="342"/>
      <c r="EA120" s="342"/>
      <c r="EB120" s="342"/>
      <c r="EC120" s="342"/>
      <c r="ED120" s="342"/>
      <c r="EE120" s="342"/>
      <c r="EF120" s="342"/>
      <c r="EG120" s="342"/>
      <c r="EH120" s="342"/>
      <c r="EI120" s="342"/>
      <c r="EJ120" s="342"/>
      <c r="EK120" s="342"/>
      <c r="EL120" s="342"/>
      <c r="EM120" s="342"/>
      <c r="EN120" s="342"/>
      <c r="EO120" s="342"/>
      <c r="EP120" s="342"/>
      <c r="EQ120" s="342"/>
      <c r="ER120" s="342"/>
      <c r="ES120" s="342"/>
      <c r="ET120" s="342"/>
      <c r="EU120" s="342"/>
      <c r="EV120" s="342"/>
      <c r="EW120" s="342"/>
      <c r="EX120" s="342"/>
      <c r="EY120" s="342"/>
      <c r="EZ120" s="342"/>
      <c r="FA120" s="342"/>
      <c r="FB120" s="342"/>
      <c r="FC120" s="342"/>
      <c r="FD120" s="342"/>
      <c r="FE120" s="342"/>
      <c r="FF120" s="342"/>
      <c r="FG120" s="342"/>
      <c r="FH120" s="342"/>
      <c r="FI120" s="342"/>
      <c r="FJ120" s="342"/>
      <c r="FK120" s="342"/>
      <c r="FL120" s="342"/>
      <c r="FM120" s="342"/>
      <c r="FN120" s="342"/>
      <c r="FO120" s="342"/>
      <c r="FP120" s="342"/>
      <c r="FQ120" s="342"/>
      <c r="FR120" s="342"/>
      <c r="FS120" s="342"/>
      <c r="FT120" s="342"/>
      <c r="FU120" s="342"/>
      <c r="FV120" s="342"/>
      <c r="FW120" s="342"/>
      <c r="FX120" s="342"/>
      <c r="FY120" s="342"/>
      <c r="FZ120" s="342"/>
      <c r="GA120" s="342"/>
      <c r="GB120" s="342"/>
      <c r="GC120" s="342"/>
      <c r="GD120" s="342"/>
      <c r="GE120" s="342"/>
      <c r="GF120" s="342"/>
      <c r="GG120" s="342"/>
      <c r="GH120" s="342"/>
      <c r="GI120" s="342"/>
      <c r="GJ120" s="342"/>
      <c r="GK120" s="342"/>
      <c r="GL120" s="342"/>
      <c r="GM120" s="342"/>
      <c r="GN120" s="342"/>
      <c r="GO120" s="342"/>
      <c r="GP120" s="342"/>
      <c r="GQ120" s="342"/>
      <c r="GR120" s="342"/>
      <c r="GS120" s="342"/>
      <c r="GT120" s="342"/>
      <c r="GU120" s="342"/>
      <c r="GV120" s="342"/>
      <c r="GW120" s="342"/>
      <c r="GX120" s="342"/>
      <c r="GY120" s="342"/>
      <c r="GZ120" s="342"/>
      <c r="HA120" s="342"/>
      <c r="HB120" s="342"/>
      <c r="HC120" s="342"/>
      <c r="HD120" s="342"/>
      <c r="HE120" s="342"/>
      <c r="HF120" s="342"/>
      <c r="HG120" s="342"/>
      <c r="HH120" s="342"/>
      <c r="HI120" s="342"/>
      <c r="HJ120" s="342"/>
      <c r="HK120" s="342"/>
      <c r="HL120" s="342"/>
      <c r="HM120" s="342"/>
      <c r="HN120" s="342"/>
      <c r="HO120" s="342"/>
      <c r="HP120" s="342"/>
      <c r="HQ120" s="342"/>
      <c r="HR120" s="342"/>
      <c r="HS120" s="342"/>
      <c r="HT120" s="342"/>
      <c r="HU120" s="342"/>
      <c r="HV120" s="342"/>
      <c r="HW120" s="342"/>
      <c r="HX120" s="342"/>
      <c r="HY120" s="342"/>
      <c r="HZ120" s="342"/>
      <c r="IA120" s="342"/>
      <c r="IB120" s="342"/>
      <c r="IC120" s="342"/>
      <c r="ID120" s="342"/>
      <c r="IE120" s="342"/>
      <c r="IF120" s="342"/>
      <c r="IG120" s="342"/>
      <c r="IH120" s="342"/>
      <c r="II120" s="342"/>
      <c r="IJ120" s="342"/>
      <c r="IK120" s="342"/>
      <c r="IL120" s="342"/>
      <c r="IM120" s="342"/>
      <c r="IN120" s="342"/>
      <c r="IO120" s="342"/>
      <c r="IP120" s="342"/>
      <c r="IQ120" s="342"/>
      <c r="IR120" s="342"/>
      <c r="IS120" s="342"/>
      <c r="IT120" s="342"/>
      <c r="IU120" s="342"/>
      <c r="IV120" s="342"/>
      <c r="IW120" s="342"/>
      <c r="IX120" s="342"/>
      <c r="IY120" s="342"/>
      <c r="IZ120" s="342"/>
      <c r="JA120" s="342"/>
      <c r="JB120" s="342"/>
      <c r="JC120" s="342"/>
      <c r="JD120" s="342"/>
      <c r="JE120" s="342"/>
      <c r="JF120" s="342"/>
      <c r="JG120" s="342"/>
      <c r="JH120" s="342"/>
      <c r="JI120" s="342"/>
      <c r="JJ120" s="342"/>
      <c r="JK120" s="342"/>
      <c r="JL120" s="342"/>
      <c r="JM120" s="342"/>
      <c r="JN120" s="342"/>
      <c r="JO120" s="342"/>
      <c r="JP120" s="342"/>
      <c r="JQ120" s="342"/>
      <c r="JR120" s="342"/>
      <c r="JS120" s="342"/>
      <c r="JT120" s="342"/>
      <c r="JU120" s="342"/>
      <c r="JV120" s="342"/>
      <c r="JW120" s="342"/>
      <c r="JX120" s="342"/>
      <c r="JY120" s="342"/>
      <c r="JZ120" s="342"/>
      <c r="KA120" s="342"/>
      <c r="KB120" s="342"/>
      <c r="KC120" s="342"/>
      <c r="KD120" s="342"/>
      <c r="KE120" s="342"/>
      <c r="KF120" s="342"/>
      <c r="KG120" s="342"/>
      <c r="KH120" s="342"/>
      <c r="KI120" s="342"/>
      <c r="KJ120" s="342"/>
      <c r="KK120" s="342"/>
      <c r="KL120" s="342"/>
      <c r="KM120" s="342"/>
      <c r="KN120" s="342"/>
      <c r="KO120" s="342"/>
      <c r="KP120" s="342"/>
      <c r="KQ120" s="342"/>
      <c r="KR120" s="342"/>
      <c r="KS120" s="342"/>
      <c r="KT120" s="342"/>
      <c r="KU120" s="342"/>
      <c r="KV120" s="342"/>
      <c r="KW120" s="342"/>
      <c r="KX120" s="342"/>
      <c r="KY120" s="342"/>
      <c r="KZ120" s="342"/>
      <c r="LA120" s="342"/>
      <c r="LB120" s="342"/>
      <c r="LC120" s="342"/>
      <c r="LD120" s="342"/>
      <c r="LE120" s="342"/>
      <c r="LF120" s="342"/>
      <c r="LG120" s="342"/>
      <c r="LH120" s="342"/>
      <c r="LI120" s="342"/>
      <c r="LJ120" s="342"/>
      <c r="LK120" s="342"/>
      <c r="LL120" s="342"/>
      <c r="LM120" s="342"/>
      <c r="LN120" s="342"/>
      <c r="LO120" s="342"/>
      <c r="LP120" s="342"/>
      <c r="LQ120" s="342"/>
      <c r="LR120" s="342"/>
      <c r="LS120" s="342"/>
      <c r="LT120" s="342"/>
      <c r="LU120" s="342"/>
      <c r="LV120" s="342"/>
      <c r="LW120" s="342"/>
      <c r="LX120" s="342"/>
      <c r="LY120" s="342"/>
      <c r="LZ120" s="342"/>
      <c r="MA120" s="342"/>
      <c r="MB120" s="342"/>
      <c r="MC120" s="342"/>
      <c r="MD120" s="342"/>
      <c r="ME120" s="342"/>
      <c r="MF120" s="342"/>
      <c r="MG120" s="342"/>
      <c r="MH120" s="342"/>
      <c r="MI120" s="342"/>
      <c r="MJ120" s="342"/>
      <c r="MK120" s="342"/>
      <c r="ML120" s="342"/>
      <c r="MM120" s="342"/>
      <c r="MN120" s="342"/>
      <c r="MO120" s="342"/>
      <c r="MP120" s="342"/>
      <c r="MQ120" s="342"/>
      <c r="MR120" s="342"/>
      <c r="MS120" s="342"/>
      <c r="MT120" s="342"/>
      <c r="MU120" s="342"/>
      <c r="MV120" s="342"/>
      <c r="MW120" s="342"/>
      <c r="MX120" s="342"/>
      <c r="MY120" s="342"/>
      <c r="MZ120" s="342"/>
      <c r="NA120" s="342"/>
      <c r="NB120" s="342"/>
      <c r="NC120" s="342"/>
      <c r="ND120" s="342"/>
      <c r="NE120" s="342"/>
      <c r="NF120" s="342"/>
      <c r="NG120" s="342"/>
      <c r="NH120" s="342"/>
      <c r="NI120" s="342"/>
      <c r="NJ120" s="342"/>
      <c r="NK120" s="342"/>
      <c r="NL120" s="342"/>
      <c r="NM120" s="342"/>
      <c r="NN120" s="342"/>
      <c r="NO120" s="342"/>
      <c r="NP120" s="342"/>
      <c r="NQ120" s="342"/>
      <c r="NR120" s="342"/>
      <c r="NS120" s="342"/>
      <c r="NT120" s="342"/>
      <c r="NU120" s="342"/>
      <c r="NV120" s="342"/>
      <c r="NW120" s="342"/>
      <c r="NX120" s="342"/>
      <c r="NY120" s="342"/>
      <c r="NZ120" s="342"/>
      <c r="OA120" s="342"/>
      <c r="OB120" s="342"/>
      <c r="OC120" s="342"/>
      <c r="OD120" s="342"/>
      <c r="OE120" s="342"/>
      <c r="OF120" s="342"/>
      <c r="OG120" s="342"/>
      <c r="OH120" s="342"/>
      <c r="OI120" s="342"/>
      <c r="OJ120" s="342"/>
      <c r="OK120" s="342"/>
      <c r="OL120" s="342"/>
      <c r="OM120" s="342"/>
      <c r="ON120" s="342"/>
      <c r="OO120" s="342"/>
      <c r="OP120" s="342"/>
      <c r="OQ120" s="342"/>
      <c r="OR120" s="342"/>
      <c r="OS120" s="342"/>
      <c r="OT120" s="342"/>
      <c r="OU120" s="342"/>
      <c r="OV120" s="342"/>
      <c r="OW120" s="342"/>
      <c r="OX120" s="342"/>
      <c r="OY120" s="342"/>
      <c r="OZ120" s="342"/>
      <c r="PA120" s="342"/>
      <c r="PB120" s="342"/>
      <c r="PC120" s="342"/>
      <c r="PD120" s="342"/>
      <c r="PE120" s="342"/>
      <c r="PF120" s="342"/>
      <c r="PG120" s="342"/>
      <c r="PH120" s="342"/>
      <c r="PI120" s="342"/>
      <c r="PJ120" s="342"/>
      <c r="PK120" s="342"/>
      <c r="PL120" s="342"/>
      <c r="PM120" s="342"/>
      <c r="PN120" s="342"/>
      <c r="PO120" s="342"/>
      <c r="PP120" s="342"/>
    </row>
    <row r="121" spans="1:432" s="227" customFormat="1" x14ac:dyDescent="0.2">
      <c r="A121" s="342" t="s">
        <v>16</v>
      </c>
      <c r="B121" s="342" t="s">
        <v>414</v>
      </c>
      <c r="C121" s="342" t="s">
        <v>415</v>
      </c>
      <c r="D121" s="342" t="s">
        <v>411</v>
      </c>
      <c r="E121" s="342"/>
      <c r="F121" s="342" t="s">
        <v>14</v>
      </c>
      <c r="G121" s="342">
        <v>201510</v>
      </c>
      <c r="H121" s="342" t="s">
        <v>689</v>
      </c>
      <c r="I121" s="342" t="s">
        <v>416</v>
      </c>
      <c r="J121" s="342"/>
      <c r="K121" s="343" t="s">
        <v>1317</v>
      </c>
      <c r="L121" s="342" t="s">
        <v>1317</v>
      </c>
      <c r="M121" s="343"/>
      <c r="N121" s="343"/>
      <c r="O121" s="343"/>
      <c r="P121" s="343"/>
      <c r="Q121" s="342"/>
      <c r="R121" s="342">
        <v>7812</v>
      </c>
      <c r="S121" s="342">
        <f t="shared" si="24"/>
        <v>0</v>
      </c>
      <c r="T121" s="342">
        <f t="shared" si="25"/>
        <v>7812</v>
      </c>
      <c r="U121" s="342"/>
      <c r="V121" s="342"/>
      <c r="W121" s="342">
        <f t="shared" si="26"/>
        <v>7812</v>
      </c>
      <c r="X121" s="342" t="s">
        <v>689</v>
      </c>
      <c r="Y121" s="342">
        <v>10</v>
      </c>
      <c r="Z121" s="342">
        <v>18</v>
      </c>
      <c r="AA121" s="342"/>
      <c r="AB121" s="342" t="s">
        <v>689</v>
      </c>
      <c r="AC121" s="398" t="s">
        <v>1455</v>
      </c>
      <c r="AD121" s="344"/>
      <c r="AE121" s="342"/>
      <c r="AF121" s="342"/>
      <c r="AG121" s="342">
        <v>1</v>
      </c>
      <c r="AH121" s="342">
        <v>1</v>
      </c>
      <c r="AI121" s="342">
        <f t="shared" si="31"/>
        <v>1</v>
      </c>
      <c r="AJ121" s="342">
        <v>1</v>
      </c>
      <c r="AK121" s="342">
        <v>1</v>
      </c>
      <c r="AL121" s="342"/>
      <c r="AM121" s="342"/>
      <c r="AN121" s="342"/>
      <c r="AO121" s="342"/>
      <c r="AP121" s="342"/>
      <c r="AQ121" s="342"/>
      <c r="AR121" s="342"/>
      <c r="AS121" s="342"/>
      <c r="AT121" s="342"/>
      <c r="AU121" s="342"/>
      <c r="AV121" s="342"/>
      <c r="AW121" s="342"/>
      <c r="AX121" s="342"/>
      <c r="AY121" s="342"/>
      <c r="AZ121" s="342">
        <v>2100</v>
      </c>
      <c r="BA121" s="342"/>
      <c r="BB121" s="386">
        <f t="shared" si="27"/>
        <v>2100</v>
      </c>
      <c r="BC121" s="195">
        <f t="shared" si="28"/>
        <v>2100</v>
      </c>
      <c r="BD121" s="195">
        <f t="shared" si="29"/>
        <v>5712</v>
      </c>
      <c r="BE121" s="359">
        <f t="shared" si="30"/>
        <v>0.73118279569892475</v>
      </c>
      <c r="BF121" s="342"/>
      <c r="BG121" s="342"/>
      <c r="BH121" s="342"/>
      <c r="BI121" s="342"/>
      <c r="BJ121" s="342"/>
      <c r="BK121" s="342"/>
      <c r="BL121" s="342" t="s">
        <v>1090</v>
      </c>
      <c r="BM121" s="342"/>
      <c r="BN121" s="342"/>
      <c r="BO121" s="342"/>
      <c r="BP121" s="342"/>
      <c r="BQ121" s="342"/>
      <c r="BR121" s="342"/>
      <c r="BS121" s="342"/>
      <c r="BT121" s="342"/>
      <c r="BU121" s="342"/>
      <c r="BV121" s="342"/>
      <c r="BW121" s="342"/>
      <c r="BX121" s="342"/>
      <c r="BY121" s="342"/>
      <c r="BZ121" s="342"/>
      <c r="CA121" s="342"/>
      <c r="CB121" s="342"/>
      <c r="CC121" s="342"/>
      <c r="CD121" s="342"/>
      <c r="CE121" s="342"/>
      <c r="CF121" s="342"/>
      <c r="CG121" s="342"/>
      <c r="CH121" s="342"/>
      <c r="CI121" s="342"/>
      <c r="CJ121" s="342"/>
      <c r="CK121" s="342"/>
      <c r="CL121" s="342"/>
      <c r="CM121" s="342"/>
      <c r="CN121" s="342"/>
      <c r="CO121" s="342"/>
      <c r="CP121" s="342"/>
      <c r="CQ121" s="342"/>
      <c r="CR121" s="342"/>
      <c r="CS121" s="342"/>
      <c r="CT121" s="342"/>
      <c r="CU121" s="342"/>
      <c r="CV121" s="342"/>
      <c r="CW121" s="342"/>
      <c r="CX121" s="342"/>
      <c r="CY121" s="342"/>
      <c r="CZ121" s="342"/>
      <c r="DA121" s="342"/>
      <c r="DB121" s="342"/>
      <c r="DC121" s="342"/>
      <c r="DD121" s="342"/>
      <c r="DE121" s="342"/>
      <c r="DF121" s="342"/>
      <c r="DG121" s="342"/>
      <c r="DH121" s="342"/>
      <c r="DI121" s="342"/>
      <c r="DJ121" s="342"/>
      <c r="DK121" s="342"/>
      <c r="DL121" s="342"/>
      <c r="DM121" s="342"/>
      <c r="DN121" s="342"/>
      <c r="DO121" s="342"/>
      <c r="DP121" s="342"/>
      <c r="DQ121" s="342"/>
      <c r="DR121" s="342"/>
      <c r="DS121" s="342"/>
      <c r="DT121" s="342"/>
      <c r="DU121" s="342"/>
      <c r="DV121" s="342"/>
      <c r="DW121" s="342"/>
      <c r="DX121" s="342"/>
      <c r="DY121" s="342"/>
      <c r="DZ121" s="342"/>
      <c r="EA121" s="342"/>
      <c r="EB121" s="342"/>
      <c r="EC121" s="342"/>
      <c r="ED121" s="342"/>
      <c r="EE121" s="342"/>
      <c r="EF121" s="342"/>
      <c r="EG121" s="342"/>
      <c r="EH121" s="342"/>
      <c r="EI121" s="342"/>
      <c r="EJ121" s="342"/>
      <c r="EK121" s="342"/>
      <c r="EL121" s="342"/>
      <c r="EM121" s="342"/>
      <c r="EN121" s="342"/>
      <c r="EO121" s="342"/>
      <c r="EP121" s="342"/>
      <c r="EQ121" s="342"/>
      <c r="ER121" s="342"/>
      <c r="ES121" s="342"/>
      <c r="ET121" s="342"/>
      <c r="EU121" s="342"/>
      <c r="EV121" s="342"/>
      <c r="EW121" s="342"/>
      <c r="EX121" s="342"/>
      <c r="EY121" s="342"/>
      <c r="EZ121" s="342"/>
      <c r="FA121" s="342"/>
      <c r="FB121" s="342"/>
      <c r="FC121" s="342"/>
      <c r="FD121" s="342"/>
      <c r="FE121" s="342"/>
      <c r="FF121" s="342"/>
      <c r="FG121" s="342"/>
      <c r="FH121" s="342"/>
      <c r="FI121" s="342"/>
      <c r="FJ121" s="342"/>
      <c r="FK121" s="342"/>
      <c r="FL121" s="342"/>
      <c r="FM121" s="342"/>
      <c r="FN121" s="342"/>
      <c r="FO121" s="342"/>
      <c r="FP121" s="342"/>
      <c r="FQ121" s="342"/>
      <c r="FR121" s="342"/>
      <c r="FS121" s="342"/>
      <c r="FT121" s="342"/>
      <c r="FU121" s="342"/>
      <c r="FV121" s="342"/>
      <c r="FW121" s="342"/>
      <c r="FX121" s="342"/>
      <c r="FY121" s="342"/>
      <c r="FZ121" s="342"/>
      <c r="GA121" s="342"/>
      <c r="GB121" s="342"/>
      <c r="GC121" s="342"/>
      <c r="GD121" s="342"/>
      <c r="GE121" s="342"/>
      <c r="GF121" s="342"/>
      <c r="GG121" s="342"/>
      <c r="GH121" s="342"/>
      <c r="GI121" s="342"/>
      <c r="GJ121" s="342"/>
      <c r="GK121" s="342"/>
      <c r="GL121" s="342"/>
      <c r="GM121" s="342"/>
      <c r="GN121" s="342"/>
      <c r="GO121" s="342"/>
      <c r="GP121" s="342"/>
      <c r="GQ121" s="342"/>
      <c r="GR121" s="342"/>
      <c r="GS121" s="342"/>
      <c r="GT121" s="342"/>
      <c r="GU121" s="342"/>
      <c r="GV121" s="342"/>
      <c r="GW121" s="342"/>
      <c r="GX121" s="342"/>
      <c r="GY121" s="342"/>
      <c r="GZ121" s="342"/>
      <c r="HA121" s="342"/>
      <c r="HB121" s="342"/>
      <c r="HC121" s="342"/>
      <c r="HD121" s="342"/>
      <c r="HE121" s="342"/>
      <c r="HF121" s="342"/>
      <c r="HG121" s="342"/>
      <c r="HH121" s="342"/>
      <c r="HI121" s="342"/>
      <c r="HJ121" s="342"/>
      <c r="HK121" s="342"/>
      <c r="HL121" s="342"/>
      <c r="HM121" s="342"/>
      <c r="HN121" s="342"/>
      <c r="HO121" s="342"/>
      <c r="HP121" s="342"/>
      <c r="HQ121" s="342"/>
      <c r="HR121" s="342"/>
      <c r="HS121" s="342"/>
      <c r="HT121" s="342"/>
      <c r="HU121" s="342"/>
      <c r="HV121" s="342"/>
      <c r="HW121" s="342"/>
      <c r="HX121" s="342"/>
      <c r="HY121" s="342"/>
      <c r="HZ121" s="342"/>
      <c r="IA121" s="342"/>
      <c r="IB121" s="342"/>
      <c r="IC121" s="342"/>
      <c r="ID121" s="342"/>
      <c r="IE121" s="342"/>
      <c r="IF121" s="342"/>
      <c r="IG121" s="342"/>
      <c r="IH121" s="342"/>
      <c r="II121" s="342"/>
      <c r="IJ121" s="342"/>
      <c r="IK121" s="342"/>
      <c r="IL121" s="342"/>
      <c r="IM121" s="342"/>
      <c r="IN121" s="342"/>
      <c r="IO121" s="342"/>
      <c r="IP121" s="342"/>
      <c r="IQ121" s="342"/>
      <c r="IR121" s="342"/>
      <c r="IS121" s="342"/>
      <c r="IT121" s="342"/>
      <c r="IU121" s="342"/>
      <c r="IV121" s="342"/>
      <c r="IW121" s="342"/>
      <c r="IX121" s="342"/>
      <c r="IY121" s="342"/>
      <c r="IZ121" s="342"/>
      <c r="JA121" s="342"/>
      <c r="JB121" s="342"/>
      <c r="JC121" s="342"/>
      <c r="JD121" s="342"/>
      <c r="JE121" s="342"/>
      <c r="JF121" s="342"/>
      <c r="JG121" s="342"/>
      <c r="JH121" s="342"/>
      <c r="JI121" s="342"/>
      <c r="JJ121" s="342"/>
      <c r="JK121" s="342"/>
      <c r="JL121" s="342"/>
      <c r="JM121" s="342"/>
      <c r="JN121" s="342"/>
      <c r="JO121" s="342"/>
      <c r="JP121" s="342"/>
      <c r="JQ121" s="342"/>
      <c r="JR121" s="342"/>
      <c r="JS121" s="342"/>
      <c r="JT121" s="342"/>
      <c r="JU121" s="342"/>
      <c r="JV121" s="342"/>
      <c r="JW121" s="342"/>
      <c r="JX121" s="342"/>
      <c r="JY121" s="342"/>
      <c r="JZ121" s="342"/>
      <c r="KA121" s="342"/>
      <c r="KB121" s="342"/>
      <c r="KC121" s="342"/>
      <c r="KD121" s="342"/>
      <c r="KE121" s="342"/>
      <c r="KF121" s="342"/>
      <c r="KG121" s="342"/>
      <c r="KH121" s="342"/>
      <c r="KI121" s="342"/>
      <c r="KJ121" s="342"/>
      <c r="KK121" s="342"/>
      <c r="KL121" s="342"/>
      <c r="KM121" s="342"/>
      <c r="KN121" s="342"/>
      <c r="KO121" s="342"/>
      <c r="KP121" s="342"/>
      <c r="KQ121" s="342"/>
      <c r="KR121" s="342"/>
      <c r="KS121" s="342"/>
      <c r="KT121" s="342"/>
      <c r="KU121" s="342"/>
      <c r="KV121" s="342"/>
      <c r="KW121" s="342"/>
      <c r="KX121" s="342"/>
      <c r="KY121" s="342"/>
      <c r="KZ121" s="342"/>
      <c r="LA121" s="342"/>
      <c r="LB121" s="342"/>
      <c r="LC121" s="342"/>
      <c r="LD121" s="342"/>
      <c r="LE121" s="342"/>
      <c r="LF121" s="342"/>
      <c r="LG121" s="342"/>
      <c r="LH121" s="342"/>
      <c r="LI121" s="342"/>
      <c r="LJ121" s="342"/>
      <c r="LK121" s="342"/>
      <c r="LL121" s="342"/>
      <c r="LM121" s="342"/>
      <c r="LN121" s="342"/>
      <c r="LO121" s="342"/>
      <c r="LP121" s="342"/>
      <c r="LQ121" s="342"/>
      <c r="LR121" s="342"/>
      <c r="LS121" s="342"/>
      <c r="LT121" s="342"/>
      <c r="LU121" s="342"/>
      <c r="LV121" s="342"/>
      <c r="LW121" s="342"/>
      <c r="LX121" s="342"/>
      <c r="LY121" s="342"/>
      <c r="LZ121" s="342"/>
      <c r="MA121" s="342"/>
      <c r="MB121" s="342"/>
      <c r="MC121" s="342"/>
      <c r="MD121" s="342"/>
      <c r="ME121" s="342"/>
      <c r="MF121" s="342"/>
      <c r="MG121" s="342"/>
      <c r="MH121" s="342"/>
      <c r="MI121" s="342"/>
      <c r="MJ121" s="342"/>
      <c r="MK121" s="342"/>
      <c r="ML121" s="342"/>
      <c r="MM121" s="342"/>
      <c r="MN121" s="342"/>
      <c r="MO121" s="342"/>
      <c r="MP121" s="342"/>
      <c r="MQ121" s="342"/>
      <c r="MR121" s="342"/>
      <c r="MS121" s="342"/>
      <c r="MT121" s="342"/>
      <c r="MU121" s="342"/>
      <c r="MV121" s="342"/>
      <c r="MW121" s="342"/>
      <c r="MX121" s="342"/>
      <c r="MY121" s="342"/>
      <c r="MZ121" s="342"/>
      <c r="NA121" s="342"/>
      <c r="NB121" s="342"/>
      <c r="NC121" s="342"/>
      <c r="ND121" s="342"/>
      <c r="NE121" s="342"/>
      <c r="NF121" s="342"/>
      <c r="NG121" s="342"/>
      <c r="NH121" s="342"/>
      <c r="NI121" s="342"/>
      <c r="NJ121" s="342"/>
      <c r="NK121" s="342"/>
      <c r="NL121" s="342"/>
      <c r="NM121" s="342"/>
      <c r="NN121" s="342"/>
      <c r="NO121" s="342"/>
      <c r="NP121" s="342"/>
      <c r="NQ121" s="342"/>
      <c r="NR121" s="342"/>
      <c r="NS121" s="342"/>
      <c r="NT121" s="342"/>
      <c r="NU121" s="342"/>
      <c r="NV121" s="342"/>
      <c r="NW121" s="342"/>
      <c r="NX121" s="342"/>
      <c r="NY121" s="342"/>
      <c r="NZ121" s="342"/>
      <c r="OA121" s="342"/>
      <c r="OB121" s="342"/>
      <c r="OC121" s="342"/>
      <c r="OD121" s="342"/>
      <c r="OE121" s="342"/>
      <c r="OF121" s="342"/>
      <c r="OG121" s="342"/>
      <c r="OH121" s="342"/>
      <c r="OI121" s="342"/>
      <c r="OJ121" s="342"/>
      <c r="OK121" s="342"/>
      <c r="OL121" s="342"/>
      <c r="OM121" s="342"/>
      <c r="ON121" s="342"/>
      <c r="OO121" s="342"/>
      <c r="OP121" s="342"/>
      <c r="OQ121" s="342"/>
      <c r="OR121" s="342"/>
      <c r="OS121" s="342"/>
      <c r="OT121" s="342"/>
      <c r="OU121" s="342"/>
      <c r="OV121" s="342"/>
      <c r="OW121" s="342"/>
      <c r="OX121" s="342"/>
      <c r="OY121" s="342"/>
      <c r="OZ121" s="342"/>
      <c r="PA121" s="342"/>
      <c r="PB121" s="342"/>
      <c r="PC121" s="342"/>
      <c r="PD121" s="342"/>
      <c r="PE121" s="342"/>
      <c r="PF121" s="342"/>
      <c r="PG121" s="342"/>
      <c r="PH121" s="342"/>
      <c r="PI121" s="342"/>
      <c r="PJ121" s="342"/>
      <c r="PK121" s="342"/>
      <c r="PL121" s="342"/>
      <c r="PM121" s="342"/>
      <c r="PN121" s="342"/>
      <c r="PO121" s="342"/>
      <c r="PP121" s="342"/>
    </row>
    <row r="122" spans="1:432" s="227" customFormat="1" x14ac:dyDescent="0.2">
      <c r="A122" s="227" t="s">
        <v>16</v>
      </c>
      <c r="B122" s="227" t="s">
        <v>22</v>
      </c>
      <c r="C122" s="227" t="s">
        <v>19</v>
      </c>
      <c r="D122" s="227" t="s">
        <v>23</v>
      </c>
      <c r="F122" s="227" t="s">
        <v>14</v>
      </c>
      <c r="G122" s="227">
        <v>201510</v>
      </c>
      <c r="H122" s="227" t="s">
        <v>689</v>
      </c>
      <c r="I122" s="227" t="s">
        <v>24</v>
      </c>
      <c r="K122" s="5" t="s">
        <v>1306</v>
      </c>
      <c r="L122" s="14" t="s">
        <v>817</v>
      </c>
      <c r="M122" s="5">
        <v>22338</v>
      </c>
      <c r="N122" s="5">
        <v>0</v>
      </c>
      <c r="O122" s="5">
        <v>2065</v>
      </c>
      <c r="P122" s="5">
        <v>20273</v>
      </c>
      <c r="Q122" s="14" t="s">
        <v>13</v>
      </c>
      <c r="R122" s="195">
        <v>7812</v>
      </c>
      <c r="S122" s="195">
        <f t="shared" si="24"/>
        <v>2065</v>
      </c>
      <c r="T122" s="195">
        <f t="shared" si="25"/>
        <v>5747</v>
      </c>
      <c r="U122" s="195"/>
      <c r="V122" s="195"/>
      <c r="W122" s="195">
        <f t="shared" si="26"/>
        <v>5747</v>
      </c>
      <c r="X122" s="195" t="s">
        <v>689</v>
      </c>
      <c r="Y122" s="227">
        <v>8</v>
      </c>
      <c r="Z122" s="227">
        <v>22</v>
      </c>
      <c r="AA122" s="195"/>
      <c r="AB122" s="195" t="s">
        <v>689</v>
      </c>
      <c r="AC122" s="398" t="s">
        <v>965</v>
      </c>
      <c r="AD122" s="309" t="s">
        <v>692</v>
      </c>
      <c r="AE122" s="195"/>
      <c r="AF122" s="195"/>
      <c r="AG122" s="195">
        <v>2.5</v>
      </c>
      <c r="AH122" s="195">
        <v>2</v>
      </c>
      <c r="AI122" s="195">
        <f t="shared" si="31"/>
        <v>2.25</v>
      </c>
      <c r="AJ122" s="195"/>
      <c r="AK122" s="195"/>
      <c r="AL122" s="240"/>
      <c r="AM122" s="195"/>
      <c r="AN122" s="195"/>
      <c r="AO122" s="195"/>
      <c r="AP122" s="195"/>
      <c r="AQ122" s="195"/>
      <c r="AR122" s="195"/>
      <c r="AS122" s="195"/>
      <c r="AT122" s="195"/>
      <c r="AU122" s="195"/>
      <c r="AV122" s="195"/>
      <c r="AW122" s="195"/>
      <c r="AX122" s="195"/>
      <c r="AY122" s="195"/>
      <c r="AZ122" s="195"/>
      <c r="BA122" s="195"/>
      <c r="BB122" s="386">
        <f t="shared" si="27"/>
        <v>0</v>
      </c>
      <c r="BC122" s="195">
        <f t="shared" si="28"/>
        <v>0</v>
      </c>
      <c r="BD122" s="195">
        <f t="shared" si="29"/>
        <v>5747</v>
      </c>
      <c r="BE122" s="359">
        <f t="shared" si="30"/>
        <v>0.73566308243727596</v>
      </c>
      <c r="BF122" s="195"/>
      <c r="BG122" s="195"/>
      <c r="BH122" s="195"/>
      <c r="BI122" s="195" t="s">
        <v>91</v>
      </c>
      <c r="BJ122" s="195" t="s">
        <v>1183</v>
      </c>
      <c r="BK122" s="195"/>
      <c r="BL122" s="195" t="s">
        <v>1090</v>
      </c>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row>
    <row r="123" spans="1:432" s="227" customFormat="1" x14ac:dyDescent="0.2">
      <c r="A123" s="227" t="s">
        <v>16</v>
      </c>
      <c r="B123" s="227" t="s">
        <v>31</v>
      </c>
      <c r="C123" s="227" t="s">
        <v>33</v>
      </c>
      <c r="D123" s="227" t="s">
        <v>32</v>
      </c>
      <c r="F123" s="227" t="s">
        <v>14</v>
      </c>
      <c r="G123" s="227">
        <v>201510</v>
      </c>
      <c r="H123" s="227" t="s">
        <v>689</v>
      </c>
      <c r="I123" s="227" t="s">
        <v>34</v>
      </c>
      <c r="K123" s="5" t="s">
        <v>1310</v>
      </c>
      <c r="L123" s="14" t="s">
        <v>817</v>
      </c>
      <c r="M123" s="5">
        <v>22338</v>
      </c>
      <c r="N123" s="5">
        <v>0</v>
      </c>
      <c r="O123" s="5">
        <v>13416</v>
      </c>
      <c r="P123" s="5">
        <v>8922</v>
      </c>
      <c r="Q123" s="14" t="s">
        <v>13</v>
      </c>
      <c r="R123" s="195">
        <v>7812</v>
      </c>
      <c r="S123" s="195">
        <f t="shared" si="24"/>
        <v>13416</v>
      </c>
      <c r="T123" s="195">
        <f t="shared" si="25"/>
        <v>-5604</v>
      </c>
      <c r="U123" s="195"/>
      <c r="V123" s="195"/>
      <c r="W123" s="195">
        <f t="shared" si="26"/>
        <v>-5604</v>
      </c>
      <c r="X123" s="195" t="s">
        <v>689</v>
      </c>
      <c r="Y123" s="227">
        <v>11</v>
      </c>
      <c r="Z123" s="227">
        <v>24</v>
      </c>
      <c r="AA123" s="195"/>
      <c r="AB123" s="195" t="s">
        <v>689</v>
      </c>
      <c r="AC123" s="398" t="s">
        <v>965</v>
      </c>
      <c r="AD123" s="309" t="s">
        <v>692</v>
      </c>
      <c r="AE123" s="195"/>
      <c r="AF123" s="195"/>
      <c r="AG123" s="195">
        <v>1.5</v>
      </c>
      <c r="AH123" s="195">
        <v>2</v>
      </c>
      <c r="AI123" s="195">
        <f t="shared" si="31"/>
        <v>1.75</v>
      </c>
      <c r="AJ123" s="195"/>
      <c r="AK123" s="195"/>
      <c r="AL123" s="240"/>
      <c r="AM123" s="195"/>
      <c r="AN123" s="195"/>
      <c r="AO123" s="195"/>
      <c r="AP123" s="195"/>
      <c r="AQ123" s="195"/>
      <c r="AR123" s="195"/>
      <c r="AS123" s="195"/>
      <c r="AT123" s="195"/>
      <c r="AU123" s="195"/>
      <c r="AV123" s="195"/>
      <c r="AW123" s="195"/>
      <c r="AX123" s="195"/>
      <c r="AY123" s="195"/>
      <c r="AZ123" s="195"/>
      <c r="BA123" s="195"/>
      <c r="BB123" s="386">
        <f t="shared" si="27"/>
        <v>0</v>
      </c>
      <c r="BC123" s="195">
        <f t="shared" si="28"/>
        <v>0</v>
      </c>
      <c r="BD123" s="195">
        <f t="shared" si="29"/>
        <v>-5604</v>
      </c>
      <c r="BE123" s="359">
        <f t="shared" si="30"/>
        <v>-0.71735791090629797</v>
      </c>
      <c r="BF123" s="195"/>
      <c r="BG123" s="195"/>
      <c r="BH123" s="195"/>
      <c r="BI123" s="195" t="s">
        <v>91</v>
      </c>
      <c r="BJ123" s="195" t="s">
        <v>1008</v>
      </c>
      <c r="BK123" s="195"/>
      <c r="BL123" s="195" t="s">
        <v>1090</v>
      </c>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row>
    <row r="124" spans="1:432" s="227" customFormat="1" x14ac:dyDescent="0.2">
      <c r="A124" s="227" t="s">
        <v>16</v>
      </c>
      <c r="B124" s="227" t="s">
        <v>47</v>
      </c>
      <c r="C124" s="227" t="s">
        <v>19</v>
      </c>
      <c r="D124" s="227" t="s">
        <v>48</v>
      </c>
      <c r="F124" s="227" t="s">
        <v>14</v>
      </c>
      <c r="G124" s="227">
        <v>201510</v>
      </c>
      <c r="H124" s="227" t="s">
        <v>689</v>
      </c>
      <c r="I124" s="227" t="s">
        <v>49</v>
      </c>
      <c r="K124" s="5" t="s">
        <v>1313</v>
      </c>
      <c r="L124" s="14" t="s">
        <v>817</v>
      </c>
      <c r="M124" s="5">
        <v>22338</v>
      </c>
      <c r="N124" s="5">
        <v>0</v>
      </c>
      <c r="O124" s="5">
        <v>51526</v>
      </c>
      <c r="P124" s="5">
        <v>0</v>
      </c>
      <c r="Q124" s="5" t="s">
        <v>13</v>
      </c>
      <c r="R124" s="195">
        <v>7812</v>
      </c>
      <c r="S124" s="195">
        <f t="shared" si="24"/>
        <v>51526</v>
      </c>
      <c r="T124" s="195">
        <f t="shared" si="25"/>
        <v>-43714</v>
      </c>
      <c r="U124" s="195"/>
      <c r="V124" s="195"/>
      <c r="W124" s="195">
        <f t="shared" si="26"/>
        <v>-43714</v>
      </c>
      <c r="X124" s="195" t="s">
        <v>689</v>
      </c>
      <c r="Y124" s="227">
        <v>6</v>
      </c>
      <c r="Z124" s="227">
        <v>37</v>
      </c>
      <c r="AA124" s="195"/>
      <c r="AB124" s="195" t="s">
        <v>689</v>
      </c>
      <c r="AC124" s="398" t="s">
        <v>1455</v>
      </c>
      <c r="AD124" s="309"/>
      <c r="AE124" s="195"/>
      <c r="AF124" s="195"/>
      <c r="AG124" s="195">
        <v>2</v>
      </c>
      <c r="AH124" s="195">
        <v>1</v>
      </c>
      <c r="AI124" s="195">
        <f t="shared" si="31"/>
        <v>1.5</v>
      </c>
      <c r="AJ124" s="195"/>
      <c r="AK124" s="195"/>
      <c r="AL124" s="240"/>
      <c r="AM124" s="195"/>
      <c r="AN124" s="195"/>
      <c r="AO124" s="195"/>
      <c r="AP124" s="195"/>
      <c r="AQ124" s="195"/>
      <c r="AR124" s="195"/>
      <c r="AS124" s="195"/>
      <c r="AT124" s="195"/>
      <c r="AU124" s="195"/>
      <c r="AV124" s="195"/>
      <c r="AW124" s="195"/>
      <c r="AX124" s="195"/>
      <c r="AY124" s="195"/>
      <c r="AZ124" s="195"/>
      <c r="BA124" s="195"/>
      <c r="BB124" s="386">
        <f t="shared" si="27"/>
        <v>0</v>
      </c>
      <c r="BC124" s="195">
        <f t="shared" si="28"/>
        <v>0</v>
      </c>
      <c r="BD124" s="195">
        <f t="shared" si="29"/>
        <v>-43714</v>
      </c>
      <c r="BE124" s="359">
        <f t="shared" si="30"/>
        <v>-5.5957501280081923</v>
      </c>
      <c r="BF124" s="195"/>
      <c r="BG124" s="195"/>
      <c r="BH124" s="195"/>
      <c r="BI124" s="195"/>
      <c r="BJ124" s="195"/>
      <c r="BK124" s="195"/>
      <c r="BL124" s="195" t="s">
        <v>1090</v>
      </c>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row>
    <row r="125" spans="1:432" s="227" customFormat="1" x14ac:dyDescent="0.2">
      <c r="A125" s="227" t="s">
        <v>16</v>
      </c>
      <c r="B125" s="227" t="s">
        <v>132</v>
      </c>
      <c r="C125" s="227" t="s">
        <v>134</v>
      </c>
      <c r="D125" s="227" t="s">
        <v>133</v>
      </c>
      <c r="F125" s="227" t="s">
        <v>14</v>
      </c>
      <c r="G125" s="227">
        <v>201510</v>
      </c>
      <c r="H125" s="227" t="s">
        <v>689</v>
      </c>
      <c r="I125" s="227" t="s">
        <v>135</v>
      </c>
      <c r="K125" s="5" t="s">
        <v>1313</v>
      </c>
      <c r="L125" s="14" t="s">
        <v>817</v>
      </c>
      <c r="M125" s="5">
        <v>22338</v>
      </c>
      <c r="N125" s="5">
        <v>0</v>
      </c>
      <c r="O125" s="5">
        <v>5111</v>
      </c>
      <c r="P125" s="5">
        <v>17227</v>
      </c>
      <c r="Q125" s="5" t="s">
        <v>13</v>
      </c>
      <c r="R125" s="195">
        <v>7812</v>
      </c>
      <c r="S125" s="195">
        <f t="shared" si="24"/>
        <v>5111</v>
      </c>
      <c r="T125" s="195">
        <f t="shared" si="25"/>
        <v>2701</v>
      </c>
      <c r="U125" s="195"/>
      <c r="V125" s="195"/>
      <c r="W125" s="195">
        <f t="shared" si="26"/>
        <v>2701</v>
      </c>
      <c r="X125" s="195" t="s">
        <v>689</v>
      </c>
      <c r="Y125" s="227">
        <v>10</v>
      </c>
      <c r="Z125" s="227">
        <v>18</v>
      </c>
      <c r="AA125" s="237"/>
      <c r="AB125" s="195" t="s">
        <v>689</v>
      </c>
      <c r="AC125" s="398" t="s">
        <v>965</v>
      </c>
      <c r="AD125" s="309" t="s">
        <v>692</v>
      </c>
      <c r="AE125" s="195"/>
      <c r="AF125" s="195"/>
      <c r="AG125" s="195">
        <v>2</v>
      </c>
      <c r="AH125" s="195">
        <v>2</v>
      </c>
      <c r="AI125" s="195">
        <f t="shared" si="31"/>
        <v>2</v>
      </c>
      <c r="AJ125" s="195"/>
      <c r="AK125" s="195"/>
      <c r="AL125" s="240"/>
      <c r="AM125" s="195"/>
      <c r="AN125" s="195"/>
      <c r="AO125" s="195"/>
      <c r="AP125" s="195"/>
      <c r="AQ125" s="195"/>
      <c r="AR125" s="195"/>
      <c r="AS125" s="195"/>
      <c r="AT125" s="195"/>
      <c r="AU125" s="195"/>
      <c r="AV125" s="195"/>
      <c r="AW125" s="195"/>
      <c r="AX125" s="195"/>
      <c r="AY125" s="195"/>
      <c r="AZ125" s="195"/>
      <c r="BA125" s="195"/>
      <c r="BB125" s="386">
        <f t="shared" si="27"/>
        <v>0</v>
      </c>
      <c r="BC125" s="195">
        <f t="shared" si="28"/>
        <v>0</v>
      </c>
      <c r="BD125" s="195">
        <f t="shared" si="29"/>
        <v>2701</v>
      </c>
      <c r="BE125" s="359">
        <f t="shared" si="30"/>
        <v>0.34575012800819255</v>
      </c>
      <c r="BF125" s="195"/>
      <c r="BG125" s="195"/>
      <c r="BH125" s="195"/>
      <c r="BI125" s="195" t="s">
        <v>91</v>
      </c>
      <c r="BJ125" s="195" t="s">
        <v>91</v>
      </c>
      <c r="BK125" s="195"/>
      <c r="BL125" s="195" t="s">
        <v>1090</v>
      </c>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row>
    <row r="126" spans="1:432" s="227" customFormat="1" x14ac:dyDescent="0.2">
      <c r="A126" s="227" t="s">
        <v>16</v>
      </c>
      <c r="B126" s="227" t="s">
        <v>152</v>
      </c>
      <c r="C126" s="227" t="s">
        <v>154</v>
      </c>
      <c r="D126" s="227" t="s">
        <v>153</v>
      </c>
      <c r="F126" s="227" t="s">
        <v>14</v>
      </c>
      <c r="G126" s="227">
        <v>201510</v>
      </c>
      <c r="H126" s="227" t="s">
        <v>689</v>
      </c>
      <c r="I126" s="227" t="s">
        <v>155</v>
      </c>
      <c r="K126" s="5" t="s">
        <v>1321</v>
      </c>
      <c r="L126" s="14" t="s">
        <v>817</v>
      </c>
      <c r="M126" s="5">
        <v>22338</v>
      </c>
      <c r="N126" s="5">
        <v>0</v>
      </c>
      <c r="O126" s="5">
        <v>6926</v>
      </c>
      <c r="P126" s="5">
        <v>15412</v>
      </c>
      <c r="Q126" s="5" t="s">
        <v>13</v>
      </c>
      <c r="R126" s="195">
        <v>7812</v>
      </c>
      <c r="S126" s="195">
        <f t="shared" si="24"/>
        <v>6926</v>
      </c>
      <c r="T126" s="195">
        <f t="shared" si="25"/>
        <v>886</v>
      </c>
      <c r="U126" s="195"/>
      <c r="V126" s="195"/>
      <c r="W126" s="195">
        <f t="shared" si="26"/>
        <v>886</v>
      </c>
      <c r="X126" s="195" t="s">
        <v>689</v>
      </c>
      <c r="Y126" s="227">
        <v>10</v>
      </c>
      <c r="Z126" s="227">
        <v>22</v>
      </c>
      <c r="AA126" s="237"/>
      <c r="AB126" s="195" t="s">
        <v>689</v>
      </c>
      <c r="AC126" s="398" t="s">
        <v>1455</v>
      </c>
      <c r="AD126" s="309"/>
      <c r="AE126" s="195"/>
      <c r="AF126" s="195"/>
      <c r="AG126" s="195">
        <v>2</v>
      </c>
      <c r="AH126" s="195">
        <v>2</v>
      </c>
      <c r="AI126" s="195">
        <f t="shared" si="31"/>
        <v>2</v>
      </c>
      <c r="AJ126" s="195"/>
      <c r="AK126" s="195"/>
      <c r="AL126" s="240"/>
      <c r="AM126" s="195"/>
      <c r="AN126" s="195"/>
      <c r="AO126" s="195"/>
      <c r="AP126" s="195"/>
      <c r="AQ126" s="195"/>
      <c r="AR126" s="195"/>
      <c r="AS126" s="195"/>
      <c r="AT126" s="195"/>
      <c r="AU126" s="195"/>
      <c r="AV126" s="195"/>
      <c r="AW126" s="195"/>
      <c r="AX126" s="195"/>
      <c r="AY126" s="195"/>
      <c r="AZ126" s="195"/>
      <c r="BA126" s="195"/>
      <c r="BB126" s="386">
        <f t="shared" si="27"/>
        <v>0</v>
      </c>
      <c r="BC126" s="195">
        <f t="shared" si="28"/>
        <v>0</v>
      </c>
      <c r="BD126" s="195">
        <f t="shared" si="29"/>
        <v>886</v>
      </c>
      <c r="BE126" s="359">
        <f t="shared" si="30"/>
        <v>0.1134152585765489</v>
      </c>
      <c r="BF126" s="195"/>
      <c r="BG126" s="195"/>
      <c r="BH126" s="195"/>
      <c r="BI126" s="195"/>
      <c r="BJ126" s="195"/>
      <c r="BK126" s="195"/>
      <c r="BL126" s="195" t="s">
        <v>1090</v>
      </c>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row>
    <row r="127" spans="1:432" s="227" customFormat="1" x14ac:dyDescent="0.2">
      <c r="A127" s="227" t="s">
        <v>16</v>
      </c>
      <c r="B127" s="227" t="s">
        <v>156</v>
      </c>
      <c r="C127" s="227" t="s">
        <v>89</v>
      </c>
      <c r="D127" s="227" t="s">
        <v>157</v>
      </c>
      <c r="F127" s="227" t="s">
        <v>14</v>
      </c>
      <c r="G127" s="227">
        <v>201510</v>
      </c>
      <c r="H127" s="227" t="s">
        <v>689</v>
      </c>
      <c r="I127" s="227" t="s">
        <v>158</v>
      </c>
      <c r="K127" s="5" t="s">
        <v>1322</v>
      </c>
      <c r="L127" s="14" t="s">
        <v>817</v>
      </c>
      <c r="M127" s="5">
        <v>22338</v>
      </c>
      <c r="N127" s="5">
        <v>0</v>
      </c>
      <c r="O127" s="5">
        <v>39100</v>
      </c>
      <c r="P127" s="5">
        <v>0</v>
      </c>
      <c r="Q127" s="5" t="s">
        <v>13</v>
      </c>
      <c r="R127" s="195">
        <v>7812</v>
      </c>
      <c r="S127" s="195">
        <f t="shared" si="24"/>
        <v>39100</v>
      </c>
      <c r="T127" s="195">
        <f t="shared" si="25"/>
        <v>-31288</v>
      </c>
      <c r="U127" s="195"/>
      <c r="V127" s="195"/>
      <c r="W127" s="195">
        <f t="shared" si="26"/>
        <v>-31288</v>
      </c>
      <c r="X127" s="195" t="s">
        <v>689</v>
      </c>
      <c r="Y127" s="227">
        <v>14</v>
      </c>
      <c r="Z127" s="227">
        <v>26</v>
      </c>
      <c r="AA127" s="237"/>
      <c r="AB127" s="195" t="s">
        <v>689</v>
      </c>
      <c r="AC127" s="398" t="s">
        <v>965</v>
      </c>
      <c r="AD127" s="309" t="s">
        <v>692</v>
      </c>
      <c r="AE127" s="195"/>
      <c r="AF127" s="195"/>
      <c r="AG127" s="195">
        <v>2</v>
      </c>
      <c r="AH127" s="195">
        <v>4</v>
      </c>
      <c r="AI127" s="195">
        <f t="shared" si="31"/>
        <v>3</v>
      </c>
      <c r="AJ127" s="195"/>
      <c r="AK127" s="195"/>
      <c r="AL127" s="240"/>
      <c r="AM127" s="195"/>
      <c r="AN127" s="195"/>
      <c r="AO127" s="195"/>
      <c r="AP127" s="195"/>
      <c r="AQ127" s="195"/>
      <c r="AR127" s="195"/>
      <c r="AS127" s="195"/>
      <c r="AT127" s="195"/>
      <c r="AU127" s="195"/>
      <c r="AV127" s="195"/>
      <c r="AW127" s="195"/>
      <c r="AX127" s="195"/>
      <c r="AY127" s="195"/>
      <c r="AZ127" s="195"/>
      <c r="BA127" s="195"/>
      <c r="BB127" s="386">
        <f t="shared" si="27"/>
        <v>0</v>
      </c>
      <c r="BC127" s="195">
        <f t="shared" si="28"/>
        <v>0</v>
      </c>
      <c r="BD127" s="195">
        <f t="shared" si="29"/>
        <v>-31288</v>
      </c>
      <c r="BE127" s="359">
        <f t="shared" si="30"/>
        <v>-4.0051203277009728</v>
      </c>
      <c r="BF127" s="195"/>
      <c r="BG127" s="195"/>
      <c r="BH127" s="195"/>
      <c r="BI127" s="195" t="s">
        <v>1183</v>
      </c>
      <c r="BJ127" s="195" t="s">
        <v>1008</v>
      </c>
      <c r="BK127" s="195"/>
      <c r="BL127" s="195" t="s">
        <v>1090</v>
      </c>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row>
    <row r="128" spans="1:432" s="227" customFormat="1" x14ac:dyDescent="0.2">
      <c r="A128" s="372" t="s">
        <v>16</v>
      </c>
      <c r="B128" s="372" t="s">
        <v>286</v>
      </c>
      <c r="C128" s="372" t="s">
        <v>288</v>
      </c>
      <c r="D128" s="372" t="s">
        <v>287</v>
      </c>
      <c r="E128" s="372"/>
      <c r="F128" s="372" t="s">
        <v>14</v>
      </c>
      <c r="G128" s="372">
        <v>201410</v>
      </c>
      <c r="H128" s="372" t="s">
        <v>689</v>
      </c>
      <c r="I128" s="372" t="s">
        <v>289</v>
      </c>
      <c r="J128" s="372"/>
      <c r="K128" s="373" t="s">
        <v>1304</v>
      </c>
      <c r="L128" s="374" t="s">
        <v>817</v>
      </c>
      <c r="M128" s="373">
        <v>22338</v>
      </c>
      <c r="N128" s="373">
        <v>0</v>
      </c>
      <c r="O128" s="373">
        <v>36104</v>
      </c>
      <c r="P128" s="373">
        <v>0</v>
      </c>
      <c r="Q128" s="373" t="s">
        <v>13</v>
      </c>
      <c r="R128" s="372">
        <v>5682</v>
      </c>
      <c r="S128" s="372">
        <f t="shared" si="24"/>
        <v>36104</v>
      </c>
      <c r="T128" s="372">
        <f t="shared" si="25"/>
        <v>-30422</v>
      </c>
      <c r="U128" s="372"/>
      <c r="V128" s="372"/>
      <c r="W128" s="372">
        <f t="shared" si="26"/>
        <v>-30422</v>
      </c>
      <c r="X128" s="372" t="s">
        <v>1458</v>
      </c>
      <c r="Y128" s="372">
        <v>8</v>
      </c>
      <c r="Z128" s="372">
        <v>38</v>
      </c>
      <c r="AA128" s="378"/>
      <c r="AB128" s="372" t="s">
        <v>1446</v>
      </c>
      <c r="AC128" s="398" t="s">
        <v>965</v>
      </c>
      <c r="AD128" s="375" t="s">
        <v>752</v>
      </c>
      <c r="AE128" s="372"/>
      <c r="AF128" s="372"/>
      <c r="AG128" s="372"/>
      <c r="AH128" s="372"/>
      <c r="AI128" s="372"/>
      <c r="AJ128" s="372"/>
      <c r="AK128" s="372"/>
      <c r="AL128" s="372"/>
      <c r="AM128" s="372"/>
      <c r="AN128" s="372"/>
      <c r="AO128" s="372"/>
      <c r="AP128" s="372"/>
      <c r="AQ128" s="372"/>
      <c r="AR128" s="372"/>
      <c r="AS128" s="372"/>
      <c r="AT128" s="372"/>
      <c r="AU128" s="372"/>
      <c r="AV128" s="372"/>
      <c r="AW128" s="372"/>
      <c r="AX128" s="372"/>
      <c r="AY128" s="372"/>
      <c r="AZ128" s="372"/>
      <c r="BA128" s="372"/>
      <c r="BB128" s="382">
        <f t="shared" si="27"/>
        <v>0</v>
      </c>
      <c r="BC128" s="372">
        <f t="shared" si="28"/>
        <v>0</v>
      </c>
      <c r="BD128" s="372">
        <f t="shared" si="29"/>
        <v>-30422</v>
      </c>
      <c r="BE128" s="376">
        <f t="shared" si="30"/>
        <v>-5.3541006687785995</v>
      </c>
      <c r="BF128" s="372"/>
      <c r="BG128" s="372"/>
      <c r="BH128" s="372"/>
      <c r="BI128" s="372" t="s">
        <v>91</v>
      </c>
      <c r="BJ128" s="372" t="s">
        <v>91</v>
      </c>
      <c r="BK128" s="372"/>
      <c r="BL128" s="372" t="s">
        <v>1090</v>
      </c>
      <c r="BM128" s="372"/>
      <c r="BN128" s="372"/>
      <c r="BO128" s="372"/>
      <c r="BP128" s="372"/>
      <c r="BQ128" s="372"/>
      <c r="BR128" s="372"/>
      <c r="BS128" s="372"/>
      <c r="BT128" s="372"/>
      <c r="BU128" s="372"/>
      <c r="BV128" s="372"/>
      <c r="BW128" s="372"/>
      <c r="BX128" s="372"/>
      <c r="BY128" s="372"/>
      <c r="BZ128" s="372"/>
      <c r="CA128" s="372"/>
      <c r="CB128" s="372"/>
      <c r="CC128" s="372"/>
      <c r="CD128" s="372"/>
      <c r="CE128" s="372"/>
      <c r="CF128" s="372"/>
      <c r="CG128" s="372"/>
      <c r="CH128" s="372"/>
      <c r="CI128" s="372"/>
      <c r="CJ128" s="372"/>
      <c r="CK128" s="372"/>
      <c r="CL128" s="372"/>
      <c r="CM128" s="372"/>
      <c r="CN128" s="372"/>
      <c r="CO128" s="372"/>
      <c r="CP128" s="372"/>
      <c r="CQ128" s="372"/>
      <c r="CR128" s="372"/>
      <c r="CS128" s="372"/>
      <c r="CT128" s="372"/>
      <c r="CU128" s="372"/>
      <c r="CV128" s="372"/>
      <c r="CW128" s="372"/>
      <c r="CX128" s="372"/>
      <c r="CY128" s="372"/>
      <c r="CZ128" s="372"/>
      <c r="DA128" s="372"/>
      <c r="DB128" s="372"/>
      <c r="DC128" s="372"/>
      <c r="DD128" s="372"/>
      <c r="DE128" s="372"/>
      <c r="DF128" s="372"/>
      <c r="DG128" s="372"/>
      <c r="DH128" s="372"/>
      <c r="DI128" s="372"/>
      <c r="DJ128" s="372"/>
      <c r="DK128" s="372"/>
      <c r="DL128" s="372"/>
      <c r="DM128" s="372"/>
      <c r="DN128" s="372"/>
      <c r="DO128" s="372"/>
      <c r="DP128" s="372"/>
      <c r="DQ128" s="372"/>
      <c r="DR128" s="372"/>
      <c r="DS128" s="372"/>
      <c r="DT128" s="372"/>
      <c r="DU128" s="372"/>
      <c r="DV128" s="372"/>
      <c r="DW128" s="372"/>
      <c r="DX128" s="372"/>
      <c r="DY128" s="372"/>
      <c r="DZ128" s="372"/>
      <c r="EA128" s="372"/>
      <c r="EB128" s="372"/>
      <c r="EC128" s="372"/>
      <c r="ED128" s="372"/>
      <c r="EE128" s="372"/>
      <c r="EF128" s="372"/>
      <c r="EG128" s="372"/>
      <c r="EH128" s="372"/>
      <c r="EI128" s="372"/>
      <c r="EJ128" s="372"/>
      <c r="EK128" s="372"/>
      <c r="EL128" s="372"/>
      <c r="EM128" s="372"/>
      <c r="EN128" s="372"/>
      <c r="EO128" s="372"/>
      <c r="EP128" s="372"/>
      <c r="EQ128" s="372"/>
      <c r="ER128" s="372"/>
      <c r="ES128" s="372"/>
      <c r="ET128" s="372"/>
      <c r="EU128" s="372"/>
      <c r="EV128" s="372"/>
      <c r="EW128" s="372"/>
      <c r="EX128" s="372"/>
      <c r="EY128" s="372"/>
      <c r="EZ128" s="372"/>
      <c r="FA128" s="372"/>
      <c r="FB128" s="372"/>
      <c r="FC128" s="372"/>
      <c r="FD128" s="372"/>
      <c r="FE128" s="372"/>
      <c r="FF128" s="372"/>
      <c r="FG128" s="372"/>
      <c r="FH128" s="372"/>
      <c r="FI128" s="372"/>
      <c r="FJ128" s="372"/>
      <c r="FK128" s="372"/>
      <c r="FL128" s="372"/>
      <c r="FM128" s="372"/>
      <c r="FN128" s="372"/>
      <c r="FO128" s="372"/>
      <c r="FP128" s="372"/>
      <c r="FQ128" s="372"/>
      <c r="FR128" s="372"/>
      <c r="FS128" s="372"/>
      <c r="FT128" s="372"/>
      <c r="FU128" s="372"/>
      <c r="FV128" s="372"/>
      <c r="FW128" s="372"/>
      <c r="FX128" s="372"/>
      <c r="FY128" s="372"/>
      <c r="FZ128" s="372"/>
      <c r="GA128" s="372"/>
      <c r="GB128" s="372"/>
      <c r="GC128" s="372"/>
      <c r="GD128" s="372"/>
      <c r="GE128" s="372"/>
      <c r="GF128" s="372"/>
      <c r="GG128" s="372"/>
      <c r="GH128" s="372"/>
      <c r="GI128" s="372"/>
      <c r="GJ128" s="372"/>
      <c r="GK128" s="372"/>
      <c r="GL128" s="372"/>
      <c r="GM128" s="372"/>
      <c r="GN128" s="372"/>
      <c r="GO128" s="372"/>
      <c r="GP128" s="372"/>
      <c r="GQ128" s="372"/>
      <c r="GR128" s="372"/>
      <c r="GS128" s="372"/>
      <c r="GT128" s="372"/>
      <c r="GU128" s="372"/>
      <c r="GV128" s="372"/>
      <c r="GW128" s="372"/>
      <c r="GX128" s="372"/>
      <c r="GY128" s="372"/>
      <c r="GZ128" s="372"/>
      <c r="HA128" s="372"/>
      <c r="HB128" s="372"/>
      <c r="HC128" s="372"/>
      <c r="HD128" s="372"/>
      <c r="HE128" s="372"/>
      <c r="HF128" s="372"/>
      <c r="HG128" s="372"/>
      <c r="HH128" s="372"/>
      <c r="HI128" s="372"/>
      <c r="HJ128" s="372"/>
      <c r="HK128" s="372"/>
      <c r="HL128" s="372"/>
      <c r="HM128" s="372"/>
      <c r="HN128" s="372"/>
      <c r="HO128" s="372"/>
      <c r="HP128" s="372"/>
      <c r="HQ128" s="372"/>
      <c r="HR128" s="372"/>
      <c r="HS128" s="372"/>
      <c r="HT128" s="372"/>
      <c r="HU128" s="372"/>
      <c r="HV128" s="372"/>
      <c r="HW128" s="372"/>
      <c r="HX128" s="372"/>
      <c r="HY128" s="372"/>
      <c r="HZ128" s="372"/>
      <c r="IA128" s="372"/>
      <c r="IB128" s="372"/>
      <c r="IC128" s="372"/>
      <c r="ID128" s="372"/>
      <c r="IE128" s="372"/>
      <c r="IF128" s="372"/>
      <c r="IG128" s="372"/>
      <c r="IH128" s="372"/>
      <c r="II128" s="372"/>
      <c r="IJ128" s="372"/>
      <c r="IK128" s="372"/>
      <c r="IL128" s="372"/>
      <c r="IM128" s="372"/>
      <c r="IN128" s="372"/>
      <c r="IO128" s="372"/>
      <c r="IP128" s="372"/>
      <c r="IQ128" s="372"/>
      <c r="IR128" s="372"/>
      <c r="IS128" s="372"/>
      <c r="IT128" s="372"/>
      <c r="IU128" s="372"/>
      <c r="IV128" s="372"/>
      <c r="IW128" s="372"/>
      <c r="IX128" s="372"/>
      <c r="IY128" s="372"/>
      <c r="IZ128" s="372"/>
      <c r="JA128" s="372"/>
      <c r="JB128" s="372"/>
      <c r="JC128" s="372"/>
      <c r="JD128" s="372"/>
      <c r="JE128" s="372"/>
      <c r="JF128" s="372"/>
      <c r="JG128" s="372"/>
      <c r="JH128" s="372"/>
      <c r="JI128" s="372"/>
      <c r="JJ128" s="372"/>
      <c r="JK128" s="372"/>
      <c r="JL128" s="372"/>
      <c r="JM128" s="372"/>
      <c r="JN128" s="372"/>
      <c r="JO128" s="372"/>
      <c r="JP128" s="372"/>
      <c r="JQ128" s="372"/>
      <c r="JR128" s="372"/>
      <c r="JS128" s="372"/>
      <c r="JT128" s="372"/>
      <c r="JU128" s="372"/>
      <c r="JV128" s="372"/>
      <c r="JW128" s="372"/>
      <c r="JX128" s="372"/>
      <c r="JY128" s="372"/>
      <c r="JZ128" s="372"/>
      <c r="KA128" s="372"/>
      <c r="KB128" s="372"/>
      <c r="KC128" s="372"/>
      <c r="KD128" s="372"/>
      <c r="KE128" s="372"/>
      <c r="KF128" s="372"/>
      <c r="KG128" s="372"/>
      <c r="KH128" s="372"/>
      <c r="KI128" s="372"/>
      <c r="KJ128" s="372"/>
      <c r="KK128" s="372"/>
      <c r="KL128" s="372"/>
      <c r="KM128" s="372"/>
      <c r="KN128" s="372"/>
      <c r="KO128" s="372"/>
      <c r="KP128" s="372"/>
      <c r="KQ128" s="372"/>
      <c r="KR128" s="372"/>
      <c r="KS128" s="372"/>
      <c r="KT128" s="372"/>
      <c r="KU128" s="372"/>
      <c r="KV128" s="372"/>
      <c r="KW128" s="372"/>
      <c r="KX128" s="372"/>
      <c r="KY128" s="372"/>
      <c r="KZ128" s="372"/>
      <c r="LA128" s="372"/>
      <c r="LB128" s="372"/>
      <c r="LC128" s="372"/>
      <c r="LD128" s="372"/>
      <c r="LE128" s="372"/>
      <c r="LF128" s="372"/>
      <c r="LG128" s="372"/>
      <c r="LH128" s="372"/>
      <c r="LI128" s="372"/>
      <c r="LJ128" s="372"/>
      <c r="LK128" s="372"/>
      <c r="LL128" s="372"/>
      <c r="LM128" s="372"/>
      <c r="LN128" s="372"/>
      <c r="LO128" s="372"/>
      <c r="LP128" s="372"/>
      <c r="LQ128" s="372"/>
      <c r="LR128" s="372"/>
      <c r="LS128" s="372"/>
      <c r="LT128" s="372"/>
      <c r="LU128" s="372"/>
      <c r="LV128" s="372"/>
      <c r="LW128" s="372"/>
      <c r="LX128" s="372"/>
      <c r="LY128" s="372"/>
      <c r="LZ128" s="372"/>
      <c r="MA128" s="372"/>
      <c r="MB128" s="372"/>
      <c r="MC128" s="372"/>
      <c r="MD128" s="372"/>
      <c r="ME128" s="372"/>
      <c r="MF128" s="372"/>
      <c r="MG128" s="372"/>
      <c r="MH128" s="372"/>
      <c r="MI128" s="372"/>
      <c r="MJ128" s="372"/>
      <c r="MK128" s="372"/>
      <c r="ML128" s="372"/>
      <c r="MM128" s="372"/>
      <c r="MN128" s="372"/>
      <c r="MO128" s="372"/>
      <c r="MP128" s="372"/>
      <c r="MQ128" s="372"/>
      <c r="MR128" s="372"/>
      <c r="MS128" s="372"/>
      <c r="MT128" s="372"/>
      <c r="MU128" s="372"/>
      <c r="MV128" s="372"/>
      <c r="MW128" s="372"/>
      <c r="MX128" s="372"/>
      <c r="MY128" s="372"/>
      <c r="MZ128" s="372"/>
      <c r="NA128" s="372"/>
      <c r="NB128" s="372"/>
      <c r="NC128" s="372"/>
      <c r="ND128" s="372"/>
      <c r="NE128" s="372"/>
      <c r="NF128" s="372"/>
      <c r="NG128" s="372"/>
      <c r="NH128" s="372"/>
      <c r="NI128" s="372"/>
      <c r="NJ128" s="372"/>
      <c r="NK128" s="372"/>
      <c r="NL128" s="372"/>
      <c r="NM128" s="372"/>
      <c r="NN128" s="372"/>
      <c r="NO128" s="372"/>
      <c r="NP128" s="372"/>
      <c r="NQ128" s="372"/>
      <c r="NR128" s="372"/>
      <c r="NS128" s="372"/>
      <c r="NT128" s="372"/>
      <c r="NU128" s="372"/>
      <c r="NV128" s="372"/>
      <c r="NW128" s="372"/>
      <c r="NX128" s="372"/>
      <c r="NY128" s="372"/>
      <c r="NZ128" s="372"/>
      <c r="OA128" s="372"/>
      <c r="OB128" s="372"/>
      <c r="OC128" s="372"/>
      <c r="OD128" s="372"/>
      <c r="OE128" s="372"/>
      <c r="OF128" s="372"/>
      <c r="OG128" s="372"/>
      <c r="OH128" s="372"/>
      <c r="OI128" s="372"/>
      <c r="OJ128" s="372"/>
      <c r="OK128" s="372"/>
      <c r="OL128" s="372"/>
      <c r="OM128" s="372"/>
      <c r="ON128" s="372"/>
      <c r="OO128" s="372"/>
      <c r="OP128" s="372"/>
      <c r="OQ128" s="372"/>
      <c r="OR128" s="372"/>
      <c r="OS128" s="372"/>
      <c r="OT128" s="372"/>
      <c r="OU128" s="372"/>
      <c r="OV128" s="372"/>
      <c r="OW128" s="372"/>
      <c r="OX128" s="372"/>
      <c r="OY128" s="372"/>
      <c r="OZ128" s="372"/>
      <c r="PA128" s="372"/>
      <c r="PB128" s="372"/>
      <c r="PC128" s="372"/>
      <c r="PD128" s="372"/>
      <c r="PE128" s="372"/>
      <c r="PF128" s="372"/>
      <c r="PG128" s="372"/>
      <c r="PH128" s="372"/>
      <c r="PI128" s="372"/>
      <c r="PJ128" s="372"/>
      <c r="PK128" s="372"/>
      <c r="PL128" s="372"/>
      <c r="PM128" s="372"/>
      <c r="PN128" s="372"/>
      <c r="PO128" s="372"/>
      <c r="PP128" s="372"/>
    </row>
    <row r="129" spans="1:432" s="227" customFormat="1" x14ac:dyDescent="0.2">
      <c r="A129" s="227" t="s">
        <v>16</v>
      </c>
      <c r="B129" s="227" t="s">
        <v>320</v>
      </c>
      <c r="C129" s="227" t="s">
        <v>322</v>
      </c>
      <c r="D129" s="227" t="s">
        <v>321</v>
      </c>
      <c r="F129" s="227" t="s">
        <v>14</v>
      </c>
      <c r="G129" s="227">
        <v>201510</v>
      </c>
      <c r="H129" s="227" t="s">
        <v>689</v>
      </c>
      <c r="I129" s="227" t="s">
        <v>323</v>
      </c>
      <c r="K129" s="5" t="s">
        <v>1315</v>
      </c>
      <c r="L129" s="14" t="s">
        <v>817</v>
      </c>
      <c r="M129" s="5">
        <v>22338</v>
      </c>
      <c r="N129" s="5">
        <v>0</v>
      </c>
      <c r="O129" s="5">
        <v>2786</v>
      </c>
      <c r="P129" s="5">
        <v>19552</v>
      </c>
      <c r="Q129" s="5" t="s">
        <v>13</v>
      </c>
      <c r="R129" s="195">
        <v>7812</v>
      </c>
      <c r="S129" s="195">
        <f t="shared" si="24"/>
        <v>2786</v>
      </c>
      <c r="T129" s="195">
        <f t="shared" si="25"/>
        <v>5026</v>
      </c>
      <c r="U129" s="195"/>
      <c r="V129" s="195"/>
      <c r="W129" s="195">
        <f t="shared" si="26"/>
        <v>5026</v>
      </c>
      <c r="X129" s="195" t="s">
        <v>689</v>
      </c>
      <c r="Y129" s="227">
        <v>10</v>
      </c>
      <c r="Z129" s="227">
        <v>18</v>
      </c>
      <c r="AA129" s="237"/>
      <c r="AB129" s="195" t="s">
        <v>689</v>
      </c>
      <c r="AC129" s="398" t="s">
        <v>1455</v>
      </c>
      <c r="AD129" s="309"/>
      <c r="AE129" s="195"/>
      <c r="AF129" s="195"/>
      <c r="AG129" s="195">
        <v>2</v>
      </c>
      <c r="AH129" s="195">
        <v>2</v>
      </c>
      <c r="AI129" s="195">
        <f>SUM(AG129+AH129)/2</f>
        <v>2</v>
      </c>
      <c r="AJ129" s="195"/>
      <c r="AK129" s="195"/>
      <c r="AL129" s="240"/>
      <c r="AM129" s="195"/>
      <c r="AN129" s="195"/>
      <c r="AO129" s="195"/>
      <c r="AP129" s="195"/>
      <c r="AQ129" s="195"/>
      <c r="AR129" s="195"/>
      <c r="AS129" s="195"/>
      <c r="AT129" s="195"/>
      <c r="AU129" s="195"/>
      <c r="AV129" s="195"/>
      <c r="AW129" s="195"/>
      <c r="AX129" s="195"/>
      <c r="AY129" s="195"/>
      <c r="AZ129" s="195"/>
      <c r="BA129" s="195"/>
      <c r="BB129" s="386">
        <f t="shared" si="27"/>
        <v>0</v>
      </c>
      <c r="BC129" s="195">
        <f t="shared" si="28"/>
        <v>0</v>
      </c>
      <c r="BD129" s="195">
        <f t="shared" si="29"/>
        <v>5026</v>
      </c>
      <c r="BE129" s="359">
        <f t="shared" si="30"/>
        <v>0.64336917562724016</v>
      </c>
      <c r="BF129" s="195"/>
      <c r="BG129" s="195"/>
      <c r="BH129" s="195"/>
      <c r="BI129" s="195"/>
      <c r="BJ129" s="195"/>
      <c r="BK129" s="195"/>
      <c r="BL129" s="195" t="s">
        <v>1090</v>
      </c>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c r="FJ129" s="195"/>
      <c r="FK129" s="195"/>
      <c r="FL129" s="195"/>
      <c r="FM129" s="195"/>
      <c r="FN129" s="195"/>
      <c r="FO129" s="195"/>
      <c r="FP129" s="195"/>
      <c r="FQ129" s="195"/>
      <c r="FR129" s="195"/>
      <c r="FS129" s="195"/>
      <c r="FT129" s="195"/>
      <c r="FU129" s="195"/>
      <c r="FV129" s="195"/>
      <c r="FW129" s="195"/>
      <c r="FX129" s="195"/>
      <c r="FY129" s="195"/>
      <c r="FZ129" s="195"/>
      <c r="GA129" s="195"/>
      <c r="GB129" s="195"/>
      <c r="GC129" s="195"/>
      <c r="GD129" s="195"/>
      <c r="GE129" s="195"/>
      <c r="GF129" s="195"/>
      <c r="GG129" s="195"/>
      <c r="GH129" s="195"/>
      <c r="GI129" s="195"/>
      <c r="GJ129" s="195"/>
      <c r="GK129" s="195"/>
      <c r="GL129" s="195"/>
      <c r="GM129" s="195"/>
      <c r="GN129" s="195"/>
      <c r="GO129" s="195"/>
      <c r="GP129" s="195"/>
      <c r="GQ129" s="195"/>
      <c r="GR129" s="195"/>
      <c r="GS129" s="195"/>
      <c r="GT129" s="195"/>
      <c r="GU129" s="195"/>
      <c r="GV129" s="195"/>
      <c r="GW129" s="195"/>
      <c r="GX129" s="195"/>
      <c r="GY129" s="195"/>
      <c r="GZ129" s="195"/>
      <c r="HA129" s="195"/>
      <c r="HB129" s="195"/>
      <c r="HC129" s="195"/>
      <c r="HD129" s="195"/>
      <c r="HE129" s="195"/>
      <c r="HF129" s="195"/>
      <c r="HG129" s="195"/>
      <c r="HH129" s="195"/>
      <c r="HI129" s="195"/>
      <c r="HJ129" s="195"/>
      <c r="HK129" s="195"/>
      <c r="HL129" s="195"/>
      <c r="HM129" s="195"/>
      <c r="HN129" s="195"/>
      <c r="HO129" s="195"/>
      <c r="HP129" s="195"/>
      <c r="HQ129" s="195"/>
      <c r="HR129" s="195"/>
      <c r="HS129" s="195"/>
      <c r="HT129" s="195"/>
      <c r="HU129" s="195"/>
      <c r="HV129" s="195"/>
      <c r="HW129" s="195"/>
      <c r="HX129" s="195"/>
      <c r="HY129" s="195"/>
      <c r="HZ129" s="195"/>
      <c r="IA129" s="195"/>
      <c r="IB129" s="195"/>
      <c r="IC129" s="195"/>
      <c r="ID129" s="195"/>
      <c r="IE129" s="195"/>
      <c r="IF129" s="195"/>
      <c r="IG129" s="195"/>
      <c r="IH129" s="195"/>
      <c r="II129" s="195"/>
      <c r="IJ129" s="195"/>
      <c r="IK129" s="195"/>
      <c r="IL129" s="195"/>
      <c r="IM129" s="195"/>
      <c r="IN129" s="195"/>
      <c r="IO129" s="195"/>
      <c r="IP129" s="195"/>
      <c r="IQ129" s="195"/>
      <c r="IR129" s="195"/>
      <c r="IS129" s="195"/>
      <c r="IT129" s="195"/>
      <c r="IU129" s="195"/>
      <c r="IV129" s="195"/>
      <c r="IW129" s="195"/>
      <c r="IX129" s="195"/>
      <c r="IY129" s="195"/>
      <c r="IZ129" s="195"/>
      <c r="JA129" s="195"/>
      <c r="JB129" s="195"/>
      <c r="JC129" s="195"/>
      <c r="JD129" s="195"/>
      <c r="JE129" s="195"/>
      <c r="JF129" s="195"/>
      <c r="JG129" s="195"/>
      <c r="JH129" s="195"/>
      <c r="JI129" s="195"/>
      <c r="JJ129" s="195"/>
      <c r="JK129" s="195"/>
      <c r="JL129" s="195"/>
      <c r="JM129" s="195"/>
      <c r="JN129" s="195"/>
      <c r="JO129" s="195"/>
      <c r="JP129" s="195"/>
      <c r="JQ129" s="195"/>
      <c r="JR129" s="195"/>
      <c r="JS129" s="195"/>
      <c r="JT129" s="195"/>
      <c r="JU129" s="195"/>
      <c r="JV129" s="195"/>
      <c r="JW129" s="195"/>
      <c r="JX129" s="195"/>
      <c r="JY129" s="195"/>
      <c r="JZ129" s="195"/>
      <c r="KA129" s="195"/>
      <c r="KB129" s="195"/>
      <c r="KC129" s="195"/>
      <c r="KD129" s="195"/>
      <c r="KE129" s="195"/>
      <c r="KF129" s="195"/>
      <c r="KG129" s="195"/>
      <c r="KH129" s="195"/>
      <c r="KI129" s="195"/>
      <c r="KJ129" s="195"/>
      <c r="KK129" s="195"/>
      <c r="KL129" s="195"/>
      <c r="KM129" s="195"/>
      <c r="KN129" s="195"/>
      <c r="KO129" s="195"/>
      <c r="KP129" s="195"/>
      <c r="KQ129" s="195"/>
      <c r="KR129" s="195"/>
      <c r="KS129" s="195"/>
      <c r="KT129" s="195"/>
      <c r="KU129" s="195"/>
      <c r="KV129" s="195"/>
      <c r="KW129" s="195"/>
      <c r="KX129" s="195"/>
      <c r="KY129" s="195"/>
      <c r="KZ129" s="195"/>
      <c r="LA129" s="195"/>
      <c r="LB129" s="195"/>
      <c r="LC129" s="195"/>
      <c r="LD129" s="195"/>
      <c r="LE129" s="195"/>
      <c r="LF129" s="195"/>
      <c r="LG129" s="195"/>
      <c r="LH129" s="195"/>
      <c r="LI129" s="195"/>
      <c r="LJ129" s="195"/>
      <c r="LK129" s="195"/>
      <c r="LL129" s="195"/>
      <c r="LM129" s="195"/>
      <c r="LN129" s="195"/>
      <c r="LO129" s="195"/>
      <c r="LP129" s="195"/>
      <c r="LQ129" s="195"/>
      <c r="LR129" s="195"/>
      <c r="LS129" s="195"/>
      <c r="LT129" s="195"/>
      <c r="LU129" s="195"/>
      <c r="LV129" s="195"/>
      <c r="LW129" s="195"/>
      <c r="LX129" s="195"/>
      <c r="LY129" s="195"/>
      <c r="LZ129" s="195"/>
      <c r="MA129" s="195"/>
      <c r="MB129" s="195"/>
      <c r="MC129" s="195"/>
      <c r="MD129" s="195"/>
      <c r="ME129" s="195"/>
      <c r="MF129" s="195"/>
      <c r="MG129" s="195"/>
      <c r="MH129" s="195"/>
      <c r="MI129" s="195"/>
      <c r="MJ129" s="195"/>
      <c r="MK129" s="195"/>
      <c r="ML129" s="195"/>
      <c r="MM129" s="195"/>
      <c r="MN129" s="195"/>
      <c r="MO129" s="195"/>
      <c r="MP129" s="195"/>
      <c r="MQ129" s="195"/>
      <c r="MR129" s="195"/>
      <c r="MS129" s="195"/>
      <c r="MT129" s="195"/>
      <c r="MU129" s="195"/>
      <c r="MV129" s="195"/>
      <c r="MW129" s="195"/>
      <c r="MX129" s="195"/>
      <c r="MY129" s="195"/>
      <c r="MZ129" s="195"/>
      <c r="NA129" s="195"/>
      <c r="NB129" s="195"/>
      <c r="NC129" s="195"/>
      <c r="ND129" s="195"/>
      <c r="NE129" s="195"/>
      <c r="NF129" s="195"/>
      <c r="NG129" s="195"/>
      <c r="NH129" s="195"/>
      <c r="NI129" s="195"/>
      <c r="NJ129" s="195"/>
      <c r="NK129" s="195"/>
      <c r="NL129" s="195"/>
      <c r="NM129" s="195"/>
      <c r="NN129" s="195"/>
      <c r="NO129" s="195"/>
      <c r="NP129" s="195"/>
      <c r="NQ129" s="195"/>
      <c r="NR129" s="195"/>
      <c r="NS129" s="195"/>
      <c r="NT129" s="195"/>
      <c r="NU129" s="195"/>
      <c r="NV129" s="195"/>
      <c r="NW129" s="195"/>
      <c r="NX129" s="195"/>
      <c r="NY129" s="195"/>
      <c r="NZ129" s="195"/>
      <c r="OA129" s="195"/>
      <c r="OB129" s="195"/>
      <c r="OC129" s="195"/>
      <c r="OD129" s="195"/>
      <c r="OE129" s="195"/>
      <c r="OF129" s="195"/>
      <c r="OG129" s="195"/>
      <c r="OH129" s="195"/>
      <c r="OI129" s="195"/>
      <c r="OJ129" s="195"/>
      <c r="OK129" s="195"/>
      <c r="OL129" s="195"/>
      <c r="OM129" s="195"/>
      <c r="ON129" s="195"/>
      <c r="OO129" s="195"/>
      <c r="OP129" s="195"/>
      <c r="OQ129" s="195"/>
      <c r="OR129" s="195"/>
      <c r="OS129" s="195"/>
      <c r="OT129" s="195"/>
      <c r="OU129" s="195"/>
      <c r="OV129" s="195"/>
      <c r="OW129" s="195"/>
      <c r="OX129" s="195"/>
      <c r="OY129" s="195"/>
      <c r="OZ129" s="195"/>
      <c r="PA129" s="195"/>
      <c r="PB129" s="195"/>
      <c r="PC129" s="195"/>
      <c r="PD129" s="195"/>
      <c r="PE129" s="195"/>
      <c r="PF129" s="195"/>
      <c r="PG129" s="195"/>
      <c r="PH129" s="195"/>
      <c r="PI129" s="195"/>
      <c r="PJ129" s="195"/>
      <c r="PK129" s="195"/>
      <c r="PL129" s="195"/>
      <c r="PM129" s="195"/>
      <c r="PN129" s="195"/>
      <c r="PO129" s="195"/>
    </row>
    <row r="130" spans="1:432" s="227" customFormat="1" x14ac:dyDescent="0.2">
      <c r="A130" s="195" t="s">
        <v>16</v>
      </c>
      <c r="B130" s="195" t="s">
        <v>360</v>
      </c>
      <c r="C130" s="195" t="s">
        <v>361</v>
      </c>
      <c r="D130" s="195" t="s">
        <v>357</v>
      </c>
      <c r="E130" s="195"/>
      <c r="F130" s="195" t="s">
        <v>14</v>
      </c>
      <c r="G130" s="195">
        <v>201410</v>
      </c>
      <c r="H130" s="195" t="s">
        <v>689</v>
      </c>
      <c r="I130" s="195" t="s">
        <v>362</v>
      </c>
      <c r="J130" s="195"/>
      <c r="K130" s="5" t="s">
        <v>1322</v>
      </c>
      <c r="L130" s="14" t="s">
        <v>817</v>
      </c>
      <c r="M130" s="5">
        <v>22338</v>
      </c>
      <c r="N130" s="5">
        <v>0</v>
      </c>
      <c r="O130" s="5">
        <v>18871</v>
      </c>
      <c r="P130" s="5">
        <v>3467</v>
      </c>
      <c r="Q130" s="5" t="s">
        <v>13</v>
      </c>
      <c r="R130" s="195">
        <v>7812</v>
      </c>
      <c r="S130" s="195">
        <f t="shared" si="24"/>
        <v>18871</v>
      </c>
      <c r="T130" s="195">
        <f t="shared" si="25"/>
        <v>-11059</v>
      </c>
      <c r="U130" s="195"/>
      <c r="V130" s="195"/>
      <c r="W130" s="195">
        <f t="shared" si="26"/>
        <v>-11059</v>
      </c>
      <c r="X130" s="195" t="s">
        <v>1458</v>
      </c>
      <c r="Y130" s="195">
        <v>6</v>
      </c>
      <c r="Z130" s="195">
        <v>30</v>
      </c>
      <c r="AA130" s="237"/>
      <c r="AB130" s="195" t="s">
        <v>1446</v>
      </c>
      <c r="AC130" s="398" t="s">
        <v>1455</v>
      </c>
      <c r="AD130" s="309"/>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386">
        <f t="shared" si="27"/>
        <v>0</v>
      </c>
      <c r="BC130" s="195">
        <f t="shared" si="28"/>
        <v>0</v>
      </c>
      <c r="BD130" s="195">
        <f t="shared" si="29"/>
        <v>-11059</v>
      </c>
      <c r="BE130" s="359">
        <f t="shared" si="30"/>
        <v>-1.415642601126472</v>
      </c>
      <c r="BF130" s="195"/>
      <c r="BG130" s="195"/>
      <c r="BH130" s="195"/>
      <c r="BI130" s="195"/>
      <c r="BJ130" s="195"/>
      <c r="BK130" s="195"/>
      <c r="BL130" s="195" t="s">
        <v>1090</v>
      </c>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row>
    <row r="131" spans="1:432" s="227" customFormat="1" x14ac:dyDescent="0.2">
      <c r="A131" s="227" t="s">
        <v>16</v>
      </c>
      <c r="B131" s="227" t="s">
        <v>406</v>
      </c>
      <c r="C131" s="227" t="s">
        <v>408</v>
      </c>
      <c r="D131" s="227" t="s">
        <v>407</v>
      </c>
      <c r="F131" s="227" t="s">
        <v>14</v>
      </c>
      <c r="G131" s="227">
        <v>201510</v>
      </c>
      <c r="H131" s="227" t="s">
        <v>689</v>
      </c>
      <c r="I131" s="227" t="s">
        <v>409</v>
      </c>
      <c r="K131" s="5" t="s">
        <v>1311</v>
      </c>
      <c r="L131" s="14" t="s">
        <v>817</v>
      </c>
      <c r="M131" s="5">
        <v>22338</v>
      </c>
      <c r="N131" s="5">
        <v>0</v>
      </c>
      <c r="O131" s="5">
        <v>5289</v>
      </c>
      <c r="P131" s="5">
        <v>17049</v>
      </c>
      <c r="Q131" s="195"/>
      <c r="R131" s="195">
        <v>7812</v>
      </c>
      <c r="S131" s="195">
        <f t="shared" si="24"/>
        <v>5289</v>
      </c>
      <c r="T131" s="195">
        <f t="shared" si="25"/>
        <v>2523</v>
      </c>
      <c r="U131" s="195"/>
      <c r="V131" s="195"/>
      <c r="W131" s="195">
        <f t="shared" si="26"/>
        <v>2523</v>
      </c>
      <c r="X131" s="195" t="s">
        <v>689</v>
      </c>
      <c r="Y131" s="227">
        <v>10</v>
      </c>
      <c r="Z131" s="227">
        <v>18</v>
      </c>
      <c r="AA131" s="237"/>
      <c r="AB131" s="195" t="s">
        <v>689</v>
      </c>
      <c r="AC131" s="398" t="s">
        <v>965</v>
      </c>
      <c r="AD131" s="309" t="s">
        <v>692</v>
      </c>
      <c r="AE131" s="195"/>
      <c r="AF131" s="195"/>
      <c r="AG131" s="195">
        <v>2</v>
      </c>
      <c r="AH131" s="195">
        <v>1.5</v>
      </c>
      <c r="AI131" s="195">
        <f t="shared" ref="AI131:AI145" si="32">SUM(AG131+AH131)/2</f>
        <v>1.75</v>
      </c>
      <c r="AJ131" s="195"/>
      <c r="AK131" s="195"/>
      <c r="AL131" s="240"/>
      <c r="AM131" s="195"/>
      <c r="AN131" s="195"/>
      <c r="AO131" s="195"/>
      <c r="AP131" s="195"/>
      <c r="AQ131" s="195"/>
      <c r="AR131" s="195"/>
      <c r="AS131" s="195"/>
      <c r="AT131" s="195"/>
      <c r="AU131" s="195"/>
      <c r="AV131" s="195"/>
      <c r="AW131" s="195"/>
      <c r="AX131" s="195"/>
      <c r="AY131" s="195"/>
      <c r="AZ131" s="195"/>
      <c r="BA131" s="195"/>
      <c r="BB131" s="386">
        <f t="shared" si="27"/>
        <v>0</v>
      </c>
      <c r="BC131" s="195">
        <f t="shared" si="28"/>
        <v>0</v>
      </c>
      <c r="BD131" s="195">
        <f t="shared" si="29"/>
        <v>2523</v>
      </c>
      <c r="BE131" s="359">
        <f t="shared" si="30"/>
        <v>0.32296466973886329</v>
      </c>
      <c r="BF131" s="195"/>
      <c r="BG131" s="195"/>
      <c r="BH131" s="195"/>
      <c r="BI131" s="195" t="s">
        <v>1183</v>
      </c>
      <c r="BJ131" s="195" t="s">
        <v>1008</v>
      </c>
      <c r="BK131" s="195"/>
      <c r="BL131" s="195" t="s">
        <v>1090</v>
      </c>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195"/>
      <c r="FT131" s="195"/>
      <c r="FU131" s="195"/>
      <c r="FV131" s="195"/>
      <c r="FW131" s="195"/>
      <c r="FX131" s="195"/>
      <c r="FY131" s="195"/>
      <c r="FZ131" s="195"/>
      <c r="GA131" s="195"/>
      <c r="GB131" s="195"/>
      <c r="GC131" s="195"/>
      <c r="GD131" s="195"/>
      <c r="GE131" s="195"/>
      <c r="GF131" s="195"/>
      <c r="GG131" s="195"/>
      <c r="GH131" s="195"/>
      <c r="GI131" s="195"/>
      <c r="GJ131" s="195"/>
      <c r="GK131" s="195"/>
      <c r="GL131" s="195"/>
      <c r="GM131" s="195"/>
      <c r="GN131" s="195"/>
      <c r="GO131" s="195"/>
      <c r="GP131" s="195"/>
      <c r="GQ131" s="195"/>
      <c r="GR131" s="195"/>
      <c r="GS131" s="195"/>
      <c r="GT131" s="195"/>
      <c r="GU131" s="195"/>
      <c r="GV131" s="195"/>
      <c r="GW131" s="195"/>
      <c r="GX131" s="195"/>
      <c r="GY131" s="195"/>
      <c r="GZ131" s="195"/>
      <c r="HA131" s="195"/>
      <c r="HB131" s="195"/>
      <c r="HC131" s="195"/>
      <c r="HD131" s="195"/>
      <c r="HE131" s="195"/>
      <c r="HF131" s="195"/>
      <c r="HG131" s="195"/>
      <c r="HH131" s="195"/>
      <c r="HI131" s="195"/>
      <c r="HJ131" s="195"/>
      <c r="HK131" s="195"/>
      <c r="HL131" s="195"/>
      <c r="HM131" s="195"/>
      <c r="HN131" s="195"/>
      <c r="HO131" s="195"/>
      <c r="HP131" s="195"/>
      <c r="HQ131" s="195"/>
      <c r="HR131" s="195"/>
      <c r="HS131" s="195"/>
      <c r="HT131" s="195"/>
      <c r="HU131" s="195"/>
      <c r="HV131" s="195"/>
      <c r="HW131" s="195"/>
      <c r="HX131" s="195"/>
      <c r="HY131" s="195"/>
      <c r="HZ131" s="195"/>
      <c r="IA131" s="195"/>
      <c r="IB131" s="195"/>
      <c r="IC131" s="195"/>
      <c r="ID131" s="195"/>
      <c r="IE131" s="195"/>
      <c r="IF131" s="195"/>
      <c r="IG131" s="195"/>
      <c r="IH131" s="195"/>
      <c r="II131" s="195"/>
      <c r="IJ131" s="195"/>
      <c r="IK131" s="195"/>
      <c r="IL131" s="195"/>
      <c r="IM131" s="195"/>
      <c r="IN131" s="195"/>
      <c r="IO131" s="195"/>
      <c r="IP131" s="195"/>
      <c r="IQ131" s="195"/>
      <c r="IR131" s="195"/>
      <c r="IS131" s="195"/>
      <c r="IT131" s="195"/>
      <c r="IU131" s="195"/>
      <c r="IV131" s="195"/>
      <c r="IW131" s="195"/>
      <c r="IX131" s="195"/>
      <c r="IY131" s="195"/>
      <c r="IZ131" s="195"/>
      <c r="JA131" s="195"/>
      <c r="JB131" s="195"/>
      <c r="JC131" s="195"/>
      <c r="JD131" s="195"/>
      <c r="JE131" s="195"/>
      <c r="JF131" s="195"/>
      <c r="JG131" s="195"/>
      <c r="JH131" s="195"/>
      <c r="JI131" s="195"/>
      <c r="JJ131" s="195"/>
      <c r="JK131" s="195"/>
      <c r="JL131" s="195"/>
      <c r="JM131" s="195"/>
      <c r="JN131" s="195"/>
      <c r="JO131" s="195"/>
      <c r="JP131" s="195"/>
      <c r="JQ131" s="195"/>
      <c r="JR131" s="195"/>
      <c r="JS131" s="195"/>
      <c r="JT131" s="195"/>
      <c r="JU131" s="195"/>
      <c r="JV131" s="195"/>
      <c r="JW131" s="195"/>
      <c r="JX131" s="195"/>
      <c r="JY131" s="195"/>
      <c r="JZ131" s="195"/>
      <c r="KA131" s="195"/>
      <c r="KB131" s="195"/>
      <c r="KC131" s="195"/>
      <c r="KD131" s="195"/>
      <c r="KE131" s="195"/>
      <c r="KF131" s="195"/>
      <c r="KG131" s="195"/>
      <c r="KH131" s="195"/>
      <c r="KI131" s="195"/>
      <c r="KJ131" s="195"/>
      <c r="KK131" s="195"/>
      <c r="KL131" s="195"/>
      <c r="KM131" s="195"/>
      <c r="KN131" s="195"/>
      <c r="KO131" s="195"/>
      <c r="KP131" s="195"/>
      <c r="KQ131" s="195"/>
      <c r="KR131" s="195"/>
      <c r="KS131" s="195"/>
      <c r="KT131" s="195"/>
      <c r="KU131" s="195"/>
      <c r="KV131" s="195"/>
      <c r="KW131" s="195"/>
      <c r="KX131" s="195"/>
      <c r="KY131" s="195"/>
      <c r="KZ131" s="195"/>
      <c r="LA131" s="195"/>
      <c r="LB131" s="195"/>
      <c r="LC131" s="195"/>
      <c r="LD131" s="195"/>
      <c r="LE131" s="195"/>
      <c r="LF131" s="195"/>
      <c r="LG131" s="195"/>
      <c r="LH131" s="195"/>
      <c r="LI131" s="195"/>
      <c r="LJ131" s="195"/>
      <c r="LK131" s="195"/>
      <c r="LL131" s="195"/>
      <c r="LM131" s="195"/>
      <c r="LN131" s="195"/>
      <c r="LO131" s="195"/>
      <c r="LP131" s="195"/>
      <c r="LQ131" s="195"/>
      <c r="LR131" s="195"/>
      <c r="LS131" s="195"/>
      <c r="LT131" s="195"/>
      <c r="LU131" s="195"/>
      <c r="LV131" s="195"/>
      <c r="LW131" s="195"/>
      <c r="LX131" s="195"/>
      <c r="LY131" s="195"/>
      <c r="LZ131" s="195"/>
      <c r="MA131" s="195"/>
      <c r="MB131" s="195"/>
      <c r="MC131" s="195"/>
      <c r="MD131" s="195"/>
      <c r="ME131" s="195"/>
      <c r="MF131" s="195"/>
      <c r="MG131" s="195"/>
      <c r="MH131" s="195"/>
      <c r="MI131" s="195"/>
      <c r="MJ131" s="195"/>
      <c r="MK131" s="195"/>
      <c r="ML131" s="195"/>
      <c r="MM131" s="195"/>
      <c r="MN131" s="195"/>
      <c r="MO131" s="195"/>
      <c r="MP131" s="195"/>
      <c r="MQ131" s="195"/>
      <c r="MR131" s="195"/>
      <c r="MS131" s="195"/>
      <c r="MT131" s="195"/>
      <c r="MU131" s="195"/>
      <c r="MV131" s="195"/>
      <c r="MW131" s="195"/>
      <c r="MX131" s="195"/>
      <c r="MY131" s="195"/>
      <c r="MZ131" s="195"/>
      <c r="NA131" s="195"/>
      <c r="NB131" s="195"/>
      <c r="NC131" s="195"/>
      <c r="ND131" s="195"/>
      <c r="NE131" s="195"/>
      <c r="NF131" s="195"/>
      <c r="NG131" s="195"/>
      <c r="NH131" s="195"/>
      <c r="NI131" s="195"/>
      <c r="NJ131" s="195"/>
      <c r="NK131" s="195"/>
      <c r="NL131" s="195"/>
      <c r="NM131" s="195"/>
      <c r="NN131" s="195"/>
      <c r="NO131" s="195"/>
      <c r="NP131" s="195"/>
      <c r="NQ131" s="195"/>
      <c r="NR131" s="195"/>
      <c r="NS131" s="195"/>
      <c r="NT131" s="195"/>
      <c r="NU131" s="195"/>
      <c r="NV131" s="195"/>
      <c r="NW131" s="195"/>
      <c r="NX131" s="195"/>
      <c r="NY131" s="195"/>
      <c r="NZ131" s="195"/>
      <c r="OA131" s="195"/>
      <c r="OB131" s="195"/>
      <c r="OC131" s="195"/>
      <c r="OD131" s="195"/>
      <c r="OE131" s="195"/>
      <c r="OF131" s="195"/>
      <c r="OG131" s="195"/>
      <c r="OH131" s="195"/>
      <c r="OI131" s="195"/>
      <c r="OJ131" s="195"/>
      <c r="OK131" s="195"/>
      <c r="OL131" s="195"/>
      <c r="OM131" s="195"/>
      <c r="ON131" s="195"/>
      <c r="OO131" s="195"/>
      <c r="OP131" s="195"/>
      <c r="OQ131" s="195"/>
      <c r="OR131" s="195"/>
      <c r="OS131" s="195"/>
      <c r="OT131" s="195"/>
      <c r="OU131" s="195"/>
      <c r="OV131" s="195"/>
      <c r="OW131" s="195"/>
      <c r="OX131" s="195"/>
      <c r="OY131" s="195"/>
      <c r="OZ131" s="195"/>
      <c r="PA131" s="195"/>
      <c r="PB131" s="195"/>
      <c r="PC131" s="195"/>
      <c r="PD131" s="195"/>
      <c r="PE131" s="195"/>
      <c r="PF131" s="195"/>
      <c r="PG131" s="195"/>
      <c r="PH131" s="195"/>
      <c r="PI131" s="195"/>
      <c r="PJ131" s="195"/>
      <c r="PK131" s="195"/>
      <c r="PL131" s="195"/>
      <c r="PM131" s="195"/>
      <c r="PN131" s="195"/>
      <c r="PO131" s="195"/>
    </row>
    <row r="132" spans="1:432" s="227" customFormat="1" x14ac:dyDescent="0.2">
      <c r="A132" s="227" t="s">
        <v>16</v>
      </c>
      <c r="B132" s="227" t="s">
        <v>446</v>
      </c>
      <c r="C132" s="227" t="s">
        <v>214</v>
      </c>
      <c r="D132" s="227" t="s">
        <v>447</v>
      </c>
      <c r="F132" s="227" t="s">
        <v>14</v>
      </c>
      <c r="G132" s="227">
        <v>201510</v>
      </c>
      <c r="H132" s="227" t="s">
        <v>689</v>
      </c>
      <c r="I132" s="227" t="s">
        <v>448</v>
      </c>
      <c r="K132" s="14" t="s">
        <v>1325</v>
      </c>
      <c r="L132" s="14" t="s">
        <v>817</v>
      </c>
      <c r="M132" s="14">
        <v>22338</v>
      </c>
      <c r="N132" s="14">
        <v>0</v>
      </c>
      <c r="O132" s="14">
        <v>1799</v>
      </c>
      <c r="P132" s="14">
        <v>20539</v>
      </c>
      <c r="Q132" s="195"/>
      <c r="R132" s="195">
        <v>7812</v>
      </c>
      <c r="S132" s="195">
        <f t="shared" si="24"/>
        <v>1799</v>
      </c>
      <c r="T132" s="195">
        <f t="shared" si="25"/>
        <v>6013</v>
      </c>
      <c r="U132" s="195"/>
      <c r="V132" s="195"/>
      <c r="W132" s="195">
        <f t="shared" si="26"/>
        <v>6013</v>
      </c>
      <c r="X132" s="195" t="s">
        <v>689</v>
      </c>
      <c r="Y132" s="227">
        <v>8</v>
      </c>
      <c r="Z132" s="227">
        <v>20</v>
      </c>
      <c r="AA132" s="237"/>
      <c r="AB132" s="195" t="s">
        <v>689</v>
      </c>
      <c r="AC132" s="398" t="s">
        <v>965</v>
      </c>
      <c r="AD132" s="309" t="s">
        <v>692</v>
      </c>
      <c r="AE132" s="195"/>
      <c r="AF132" s="195"/>
      <c r="AG132" s="195">
        <v>3</v>
      </c>
      <c r="AH132" s="195">
        <v>4</v>
      </c>
      <c r="AI132" s="195">
        <f t="shared" si="32"/>
        <v>3.5</v>
      </c>
      <c r="AJ132" s="195"/>
      <c r="AK132" s="195"/>
      <c r="AL132" s="240"/>
      <c r="AM132" s="195"/>
      <c r="AN132" s="195"/>
      <c r="AO132" s="195"/>
      <c r="AP132" s="195"/>
      <c r="AQ132" s="195"/>
      <c r="AR132" s="195"/>
      <c r="AS132" s="195"/>
      <c r="AT132" s="195"/>
      <c r="AU132" s="195"/>
      <c r="AV132" s="195"/>
      <c r="AW132" s="195"/>
      <c r="AX132" s="195"/>
      <c r="AY132" s="195"/>
      <c r="AZ132" s="195"/>
      <c r="BA132" s="195"/>
      <c r="BB132" s="386">
        <f t="shared" si="27"/>
        <v>0</v>
      </c>
      <c r="BC132" s="195">
        <f t="shared" si="28"/>
        <v>0</v>
      </c>
      <c r="BD132" s="195">
        <f t="shared" si="29"/>
        <v>6013</v>
      </c>
      <c r="BE132" s="359">
        <f t="shared" si="30"/>
        <v>0.76971326164874554</v>
      </c>
      <c r="BF132" s="195"/>
      <c r="BG132" s="195"/>
      <c r="BH132" s="195"/>
      <c r="BI132" s="195" t="s">
        <v>91</v>
      </c>
      <c r="BJ132" s="195" t="s">
        <v>91</v>
      </c>
      <c r="BK132" s="195"/>
      <c r="BL132" s="195" t="s">
        <v>1090</v>
      </c>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row>
    <row r="133" spans="1:432" s="227" customFormat="1" x14ac:dyDescent="0.2">
      <c r="A133" s="227" t="s">
        <v>16</v>
      </c>
      <c r="B133" s="227" t="s">
        <v>457</v>
      </c>
      <c r="C133" s="227" t="s">
        <v>459</v>
      </c>
      <c r="D133" s="227" t="s">
        <v>458</v>
      </c>
      <c r="F133" s="227" t="s">
        <v>14</v>
      </c>
      <c r="G133" s="227">
        <v>201510</v>
      </c>
      <c r="H133" s="227" t="s">
        <v>689</v>
      </c>
      <c r="I133" s="227" t="s">
        <v>460</v>
      </c>
      <c r="K133" s="5" t="s">
        <v>1326</v>
      </c>
      <c r="L133" s="14" t="s">
        <v>817</v>
      </c>
      <c r="M133" s="5">
        <v>22338</v>
      </c>
      <c r="N133" s="5">
        <v>0</v>
      </c>
      <c r="O133" s="5">
        <v>16063</v>
      </c>
      <c r="P133" s="5">
        <v>6275</v>
      </c>
      <c r="Q133" s="195"/>
      <c r="R133" s="195">
        <v>7812</v>
      </c>
      <c r="S133" s="195">
        <f t="shared" si="24"/>
        <v>16063</v>
      </c>
      <c r="T133" s="195">
        <f t="shared" si="25"/>
        <v>-8251</v>
      </c>
      <c r="U133" s="195"/>
      <c r="V133" s="195"/>
      <c r="W133" s="195">
        <f t="shared" si="26"/>
        <v>-8251</v>
      </c>
      <c r="X133" s="195" t="s">
        <v>689</v>
      </c>
      <c r="Y133" s="227">
        <v>10</v>
      </c>
      <c r="Z133" s="227">
        <v>18</v>
      </c>
      <c r="AA133" s="237"/>
      <c r="AB133" s="195" t="s">
        <v>689</v>
      </c>
      <c r="AC133" s="398" t="s">
        <v>965</v>
      </c>
      <c r="AD133" s="309" t="s">
        <v>692</v>
      </c>
      <c r="AE133" s="195"/>
      <c r="AF133" s="195"/>
      <c r="AG133" s="195">
        <v>2</v>
      </c>
      <c r="AH133" s="195">
        <v>1</v>
      </c>
      <c r="AI133" s="195">
        <f t="shared" si="32"/>
        <v>1.5</v>
      </c>
      <c r="AJ133" s="195"/>
      <c r="AK133" s="195"/>
      <c r="AL133" s="240"/>
      <c r="AM133" s="195"/>
      <c r="AN133" s="195"/>
      <c r="AO133" s="195"/>
      <c r="AP133" s="195"/>
      <c r="AQ133" s="195"/>
      <c r="AR133" s="195"/>
      <c r="AS133" s="195"/>
      <c r="AT133" s="195"/>
      <c r="AU133" s="195"/>
      <c r="AV133" s="195"/>
      <c r="AW133" s="195"/>
      <c r="AX133" s="195"/>
      <c r="AY133" s="195"/>
      <c r="AZ133" s="195"/>
      <c r="BA133" s="195"/>
      <c r="BB133" s="386">
        <f t="shared" si="27"/>
        <v>0</v>
      </c>
      <c r="BC133" s="195">
        <f t="shared" si="28"/>
        <v>0</v>
      </c>
      <c r="BD133" s="195">
        <f t="shared" si="29"/>
        <v>-8251</v>
      </c>
      <c r="BE133" s="359">
        <f t="shared" si="30"/>
        <v>-1.0561955965181771</v>
      </c>
      <c r="BF133" s="195"/>
      <c r="BG133" s="195"/>
      <c r="BH133" s="195"/>
      <c r="BI133" s="195" t="s">
        <v>91</v>
      </c>
      <c r="BJ133" s="195" t="s">
        <v>91</v>
      </c>
      <c r="BK133" s="195"/>
      <c r="BL133" s="195" t="s">
        <v>1090</v>
      </c>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row>
    <row r="134" spans="1:432" s="227" customFormat="1" x14ac:dyDescent="0.2">
      <c r="A134" s="227" t="s">
        <v>16</v>
      </c>
      <c r="B134" s="227" t="s">
        <v>481</v>
      </c>
      <c r="C134" s="227" t="s">
        <v>483</v>
      </c>
      <c r="D134" s="227" t="s">
        <v>482</v>
      </c>
      <c r="F134" s="227" t="s">
        <v>14</v>
      </c>
      <c r="G134" s="227">
        <v>201510</v>
      </c>
      <c r="H134" s="227" t="s">
        <v>689</v>
      </c>
      <c r="I134" s="227" t="s">
        <v>484</v>
      </c>
      <c r="K134" s="5" t="s">
        <v>1311</v>
      </c>
      <c r="L134" s="14" t="s">
        <v>817</v>
      </c>
      <c r="M134" s="5">
        <v>22338</v>
      </c>
      <c r="N134" s="5">
        <v>0</v>
      </c>
      <c r="O134" s="5">
        <v>2696</v>
      </c>
      <c r="P134" s="5">
        <v>19642</v>
      </c>
      <c r="Q134" s="14" t="s">
        <v>13</v>
      </c>
      <c r="R134" s="195">
        <v>7812</v>
      </c>
      <c r="S134" s="195">
        <f t="shared" si="24"/>
        <v>2696</v>
      </c>
      <c r="T134" s="195">
        <f t="shared" si="25"/>
        <v>5116</v>
      </c>
      <c r="U134" s="195"/>
      <c r="V134" s="195"/>
      <c r="W134" s="195">
        <f t="shared" si="26"/>
        <v>5116</v>
      </c>
      <c r="X134" s="195" t="s">
        <v>689</v>
      </c>
      <c r="Y134" s="227">
        <v>11</v>
      </c>
      <c r="Z134" s="227">
        <v>25</v>
      </c>
      <c r="AA134" s="237"/>
      <c r="AB134" s="195" t="s">
        <v>689</v>
      </c>
      <c r="AC134" s="398" t="s">
        <v>1455</v>
      </c>
      <c r="AD134" s="309"/>
      <c r="AE134" s="195"/>
      <c r="AF134" s="195"/>
      <c r="AG134" s="195">
        <v>3</v>
      </c>
      <c r="AH134" s="195">
        <v>1.5</v>
      </c>
      <c r="AI134" s="195">
        <f t="shared" si="32"/>
        <v>2.25</v>
      </c>
      <c r="AJ134" s="195"/>
      <c r="AK134" s="195"/>
      <c r="AL134" s="240"/>
      <c r="AM134" s="195"/>
      <c r="AN134" s="195"/>
      <c r="AO134" s="195"/>
      <c r="AP134" s="195"/>
      <c r="AQ134" s="195"/>
      <c r="AR134" s="195"/>
      <c r="AS134" s="195"/>
      <c r="AT134" s="195"/>
      <c r="AU134" s="195"/>
      <c r="AV134" s="195"/>
      <c r="AW134" s="195"/>
      <c r="AX134" s="195"/>
      <c r="AY134" s="195"/>
      <c r="AZ134" s="195"/>
      <c r="BA134" s="195"/>
      <c r="BB134" s="386">
        <f t="shared" si="27"/>
        <v>0</v>
      </c>
      <c r="BC134" s="195">
        <f t="shared" si="28"/>
        <v>0</v>
      </c>
      <c r="BD134" s="195">
        <f t="shared" si="29"/>
        <v>5116</v>
      </c>
      <c r="BE134" s="359">
        <f t="shared" si="30"/>
        <v>0.65488991295442911</v>
      </c>
      <c r="BF134" s="195"/>
      <c r="BG134" s="195"/>
      <c r="BH134" s="195"/>
      <c r="BI134" s="195"/>
      <c r="BJ134" s="195"/>
      <c r="BK134" s="195"/>
      <c r="BL134" s="195" t="s">
        <v>1090</v>
      </c>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row>
    <row r="135" spans="1:432" s="248" customFormat="1" x14ac:dyDescent="0.2">
      <c r="A135" s="227" t="s">
        <v>16</v>
      </c>
      <c r="B135" s="227" t="s">
        <v>525</v>
      </c>
      <c r="C135" s="227" t="s">
        <v>527</v>
      </c>
      <c r="D135" s="227" t="s">
        <v>526</v>
      </c>
      <c r="E135" s="227"/>
      <c r="F135" s="227" t="s">
        <v>14</v>
      </c>
      <c r="G135" s="227">
        <v>201510</v>
      </c>
      <c r="H135" s="227" t="s">
        <v>689</v>
      </c>
      <c r="I135" s="227" t="s">
        <v>528</v>
      </c>
      <c r="J135" s="227"/>
      <c r="K135" s="5" t="s">
        <v>1313</v>
      </c>
      <c r="L135" s="5" t="s">
        <v>817</v>
      </c>
      <c r="M135" s="5">
        <v>22338</v>
      </c>
      <c r="N135" s="5">
        <v>0</v>
      </c>
      <c r="O135" s="5">
        <v>8292</v>
      </c>
      <c r="P135" s="5">
        <v>14046</v>
      </c>
      <c r="Q135" s="195"/>
      <c r="R135" s="195">
        <v>7812</v>
      </c>
      <c r="S135" s="195">
        <f t="shared" si="24"/>
        <v>8292</v>
      </c>
      <c r="T135" s="195">
        <f t="shared" si="25"/>
        <v>-480</v>
      </c>
      <c r="U135" s="195"/>
      <c r="V135" s="195"/>
      <c r="W135" s="195">
        <f t="shared" si="26"/>
        <v>-480</v>
      </c>
      <c r="X135" s="195" t="s">
        <v>689</v>
      </c>
      <c r="Y135" s="227">
        <v>10</v>
      </c>
      <c r="Z135" s="227">
        <v>20</v>
      </c>
      <c r="AA135" s="237"/>
      <c r="AB135" s="195" t="s">
        <v>689</v>
      </c>
      <c r="AC135" s="398" t="s">
        <v>1455</v>
      </c>
      <c r="AD135" s="309"/>
      <c r="AE135" s="195"/>
      <c r="AF135" s="195"/>
      <c r="AG135" s="195">
        <v>2.5</v>
      </c>
      <c r="AH135" s="195">
        <v>2</v>
      </c>
      <c r="AI135" s="195">
        <f t="shared" si="32"/>
        <v>2.25</v>
      </c>
      <c r="AJ135" s="195"/>
      <c r="AK135" s="195"/>
      <c r="AL135" s="240"/>
      <c r="AM135" s="195"/>
      <c r="AN135" s="195"/>
      <c r="AO135" s="195"/>
      <c r="AP135" s="195"/>
      <c r="AQ135" s="195"/>
      <c r="AR135" s="195"/>
      <c r="AS135" s="195"/>
      <c r="AT135" s="195"/>
      <c r="AU135" s="195"/>
      <c r="AV135" s="195"/>
      <c r="AW135" s="195"/>
      <c r="AX135" s="195"/>
      <c r="AY135" s="195"/>
      <c r="AZ135" s="195"/>
      <c r="BA135" s="195"/>
      <c r="BB135" s="386">
        <f t="shared" si="27"/>
        <v>0</v>
      </c>
      <c r="BC135" s="195">
        <f t="shared" si="28"/>
        <v>0</v>
      </c>
      <c r="BD135" s="195">
        <f t="shared" si="29"/>
        <v>-480</v>
      </c>
      <c r="BE135" s="359">
        <f t="shared" si="30"/>
        <v>-6.1443932411674347E-2</v>
      </c>
      <c r="BF135" s="195"/>
      <c r="BG135" s="195"/>
      <c r="BH135" s="195"/>
      <c r="BI135" s="195"/>
      <c r="BJ135" s="195"/>
      <c r="BK135" s="195"/>
      <c r="BL135" s="195" t="s">
        <v>1090</v>
      </c>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c r="ET135" s="195"/>
      <c r="EU135" s="195"/>
      <c r="EV135" s="195"/>
      <c r="EW135" s="195"/>
      <c r="EX135" s="195"/>
      <c r="EY135" s="195"/>
      <c r="EZ135" s="195"/>
      <c r="FA135" s="195"/>
      <c r="FB135" s="195"/>
      <c r="FC135" s="195"/>
      <c r="FD135" s="195"/>
      <c r="FE135" s="195"/>
      <c r="FF135" s="195"/>
      <c r="FG135" s="195"/>
      <c r="FH135" s="195"/>
      <c r="FI135" s="195"/>
      <c r="FJ135" s="195"/>
      <c r="FK135" s="195"/>
      <c r="FL135" s="195"/>
      <c r="FM135" s="195"/>
      <c r="FN135" s="195"/>
      <c r="FO135" s="195"/>
      <c r="FP135" s="195"/>
      <c r="FQ135" s="195"/>
      <c r="FR135" s="195"/>
      <c r="FS135" s="195"/>
      <c r="FT135" s="195"/>
      <c r="FU135" s="195"/>
      <c r="FV135" s="195"/>
      <c r="FW135" s="195"/>
      <c r="FX135" s="195"/>
      <c r="FY135" s="195"/>
      <c r="FZ135" s="195"/>
      <c r="GA135" s="195"/>
      <c r="GB135" s="195"/>
      <c r="GC135" s="195"/>
      <c r="GD135" s="195"/>
      <c r="GE135" s="195"/>
      <c r="GF135" s="195"/>
      <c r="GG135" s="195"/>
      <c r="GH135" s="195"/>
      <c r="GI135" s="195"/>
      <c r="GJ135" s="195"/>
      <c r="GK135" s="195"/>
      <c r="GL135" s="195"/>
      <c r="GM135" s="195"/>
      <c r="GN135" s="195"/>
      <c r="GO135" s="195"/>
      <c r="GP135" s="195"/>
      <c r="GQ135" s="195"/>
      <c r="GR135" s="195"/>
      <c r="GS135" s="195"/>
      <c r="GT135" s="195"/>
      <c r="GU135" s="195"/>
      <c r="GV135" s="195"/>
      <c r="GW135" s="195"/>
      <c r="GX135" s="195"/>
      <c r="GY135" s="195"/>
      <c r="GZ135" s="195"/>
      <c r="HA135" s="195"/>
      <c r="HB135" s="195"/>
      <c r="HC135" s="195"/>
      <c r="HD135" s="195"/>
      <c r="HE135" s="195"/>
      <c r="HF135" s="195"/>
      <c r="HG135" s="195"/>
      <c r="HH135" s="195"/>
      <c r="HI135" s="195"/>
      <c r="HJ135" s="195"/>
      <c r="HK135" s="195"/>
      <c r="HL135" s="195"/>
      <c r="HM135" s="195"/>
      <c r="HN135" s="195"/>
      <c r="HO135" s="195"/>
      <c r="HP135" s="195"/>
      <c r="HQ135" s="195"/>
      <c r="HR135" s="195"/>
      <c r="HS135" s="195"/>
      <c r="HT135" s="195"/>
      <c r="HU135" s="195"/>
      <c r="HV135" s="195"/>
      <c r="HW135" s="195"/>
      <c r="HX135" s="195"/>
      <c r="HY135" s="195"/>
      <c r="HZ135" s="195"/>
      <c r="IA135" s="195"/>
      <c r="IB135" s="195"/>
      <c r="IC135" s="195"/>
      <c r="ID135" s="195"/>
      <c r="IE135" s="195"/>
      <c r="IF135" s="195"/>
      <c r="IG135" s="195"/>
      <c r="IH135" s="195"/>
      <c r="II135" s="195"/>
      <c r="IJ135" s="195"/>
      <c r="IK135" s="195"/>
      <c r="IL135" s="195"/>
      <c r="IM135" s="195"/>
      <c r="IN135" s="195"/>
      <c r="IO135" s="195"/>
      <c r="IP135" s="195"/>
      <c r="IQ135" s="195"/>
      <c r="IR135" s="195"/>
      <c r="IS135" s="195"/>
      <c r="IT135" s="195"/>
      <c r="IU135" s="195"/>
      <c r="IV135" s="195"/>
      <c r="IW135" s="195"/>
      <c r="IX135" s="195"/>
      <c r="IY135" s="195"/>
      <c r="IZ135" s="195"/>
      <c r="JA135" s="195"/>
      <c r="JB135" s="195"/>
      <c r="JC135" s="195"/>
      <c r="JD135" s="195"/>
      <c r="JE135" s="195"/>
      <c r="JF135" s="195"/>
      <c r="JG135" s="195"/>
      <c r="JH135" s="195"/>
      <c r="JI135" s="195"/>
      <c r="JJ135" s="195"/>
      <c r="JK135" s="195"/>
      <c r="JL135" s="195"/>
      <c r="JM135" s="195"/>
      <c r="JN135" s="195"/>
      <c r="JO135" s="195"/>
      <c r="JP135" s="195"/>
      <c r="JQ135" s="195"/>
      <c r="JR135" s="195"/>
      <c r="JS135" s="195"/>
      <c r="JT135" s="195"/>
      <c r="JU135" s="195"/>
      <c r="JV135" s="195"/>
      <c r="JW135" s="195"/>
      <c r="JX135" s="195"/>
      <c r="JY135" s="195"/>
      <c r="JZ135" s="195"/>
      <c r="KA135" s="195"/>
      <c r="KB135" s="195"/>
      <c r="KC135" s="195"/>
      <c r="KD135" s="195"/>
      <c r="KE135" s="195"/>
      <c r="KF135" s="195"/>
      <c r="KG135" s="195"/>
      <c r="KH135" s="195"/>
      <c r="KI135" s="195"/>
      <c r="KJ135" s="195"/>
      <c r="KK135" s="195"/>
      <c r="KL135" s="195"/>
      <c r="KM135" s="195"/>
      <c r="KN135" s="195"/>
      <c r="KO135" s="195"/>
      <c r="KP135" s="195"/>
      <c r="KQ135" s="195"/>
      <c r="KR135" s="195"/>
      <c r="KS135" s="195"/>
      <c r="KT135" s="195"/>
      <c r="KU135" s="195"/>
      <c r="KV135" s="195"/>
      <c r="KW135" s="195"/>
      <c r="KX135" s="195"/>
      <c r="KY135" s="195"/>
      <c r="KZ135" s="195"/>
      <c r="LA135" s="195"/>
      <c r="LB135" s="195"/>
      <c r="LC135" s="195"/>
      <c r="LD135" s="195"/>
      <c r="LE135" s="195"/>
      <c r="LF135" s="195"/>
      <c r="LG135" s="195"/>
      <c r="LH135" s="195"/>
      <c r="LI135" s="195"/>
      <c r="LJ135" s="195"/>
      <c r="LK135" s="195"/>
      <c r="LL135" s="195"/>
      <c r="LM135" s="195"/>
      <c r="LN135" s="195"/>
      <c r="LO135" s="195"/>
      <c r="LP135" s="195"/>
      <c r="LQ135" s="195"/>
      <c r="LR135" s="195"/>
      <c r="LS135" s="195"/>
      <c r="LT135" s="195"/>
      <c r="LU135" s="195"/>
      <c r="LV135" s="195"/>
      <c r="LW135" s="195"/>
      <c r="LX135" s="195"/>
      <c r="LY135" s="195"/>
      <c r="LZ135" s="195"/>
      <c r="MA135" s="195"/>
      <c r="MB135" s="195"/>
      <c r="MC135" s="195"/>
      <c r="MD135" s="195"/>
      <c r="ME135" s="195"/>
      <c r="MF135" s="195"/>
      <c r="MG135" s="195"/>
      <c r="MH135" s="195"/>
      <c r="MI135" s="195"/>
      <c r="MJ135" s="195"/>
      <c r="MK135" s="195"/>
      <c r="ML135" s="195"/>
      <c r="MM135" s="195"/>
      <c r="MN135" s="195"/>
      <c r="MO135" s="195"/>
      <c r="MP135" s="195"/>
      <c r="MQ135" s="195"/>
      <c r="MR135" s="195"/>
      <c r="MS135" s="195"/>
      <c r="MT135" s="195"/>
      <c r="MU135" s="195"/>
      <c r="MV135" s="195"/>
      <c r="MW135" s="195"/>
      <c r="MX135" s="195"/>
      <c r="MY135" s="195"/>
      <c r="MZ135" s="195"/>
      <c r="NA135" s="195"/>
      <c r="NB135" s="195"/>
      <c r="NC135" s="195"/>
      <c r="ND135" s="195"/>
      <c r="NE135" s="195"/>
      <c r="NF135" s="195"/>
      <c r="NG135" s="195"/>
      <c r="NH135" s="195"/>
      <c r="NI135" s="195"/>
      <c r="NJ135" s="195"/>
      <c r="NK135" s="195"/>
      <c r="NL135" s="195"/>
      <c r="NM135" s="195"/>
      <c r="NN135" s="195"/>
      <c r="NO135" s="195"/>
      <c r="NP135" s="195"/>
      <c r="NQ135" s="195"/>
      <c r="NR135" s="195"/>
      <c r="NS135" s="195"/>
      <c r="NT135" s="195"/>
      <c r="NU135" s="195"/>
      <c r="NV135" s="195"/>
      <c r="NW135" s="195"/>
      <c r="NX135" s="195"/>
      <c r="NY135" s="195"/>
      <c r="NZ135" s="195"/>
      <c r="OA135" s="195"/>
      <c r="OB135" s="195"/>
      <c r="OC135" s="195"/>
      <c r="OD135" s="195"/>
      <c r="OE135" s="195"/>
      <c r="OF135" s="195"/>
      <c r="OG135" s="195"/>
      <c r="OH135" s="195"/>
      <c r="OI135" s="195"/>
      <c r="OJ135" s="195"/>
      <c r="OK135" s="195"/>
      <c r="OL135" s="195"/>
      <c r="OM135" s="195"/>
      <c r="ON135" s="195"/>
      <c r="OO135" s="195"/>
      <c r="OP135" s="195"/>
      <c r="OQ135" s="195"/>
      <c r="OR135" s="195"/>
      <c r="OS135" s="195"/>
      <c r="OT135" s="195"/>
      <c r="OU135" s="195"/>
      <c r="OV135" s="195"/>
      <c r="OW135" s="195"/>
      <c r="OX135" s="195"/>
      <c r="OY135" s="195"/>
      <c r="OZ135" s="195"/>
      <c r="PA135" s="195"/>
      <c r="PB135" s="195"/>
      <c r="PC135" s="195"/>
      <c r="PD135" s="195"/>
      <c r="PE135" s="195"/>
      <c r="PF135" s="195"/>
      <c r="PG135" s="195"/>
      <c r="PH135" s="195"/>
      <c r="PI135" s="195"/>
      <c r="PJ135" s="195"/>
      <c r="PK135" s="195"/>
      <c r="PL135" s="195"/>
      <c r="PM135" s="195"/>
      <c r="PN135" s="195"/>
      <c r="PO135" s="195"/>
      <c r="PP135" s="227"/>
    </row>
    <row r="136" spans="1:432" s="227" customFormat="1" x14ac:dyDescent="0.2">
      <c r="A136" s="227" t="s">
        <v>16</v>
      </c>
      <c r="B136" s="227" t="s">
        <v>536</v>
      </c>
      <c r="C136" s="227" t="s">
        <v>154</v>
      </c>
      <c r="D136" s="227" t="s">
        <v>537</v>
      </c>
      <c r="F136" s="227" t="s">
        <v>14</v>
      </c>
      <c r="G136" s="227">
        <v>201510</v>
      </c>
      <c r="H136" s="227" t="s">
        <v>689</v>
      </c>
      <c r="I136" s="227" t="s">
        <v>538</v>
      </c>
      <c r="K136" s="5" t="s">
        <v>1330</v>
      </c>
      <c r="L136" s="5" t="s">
        <v>817</v>
      </c>
      <c r="M136" s="5">
        <v>22338</v>
      </c>
      <c r="N136" s="5">
        <v>0</v>
      </c>
      <c r="O136" s="5">
        <v>3401</v>
      </c>
      <c r="P136" s="5">
        <v>18937</v>
      </c>
      <c r="Q136" s="195"/>
      <c r="R136" s="195">
        <v>7812</v>
      </c>
      <c r="S136" s="195">
        <f t="shared" si="24"/>
        <v>3401</v>
      </c>
      <c r="T136" s="195">
        <f t="shared" si="25"/>
        <v>4411</v>
      </c>
      <c r="U136" s="195"/>
      <c r="V136" s="195"/>
      <c r="W136" s="195">
        <f t="shared" si="26"/>
        <v>4411</v>
      </c>
      <c r="X136" s="195" t="s">
        <v>689</v>
      </c>
      <c r="Y136" s="227">
        <v>12</v>
      </c>
      <c r="Z136" s="227">
        <v>16</v>
      </c>
      <c r="AA136" s="237"/>
      <c r="AB136" s="195" t="s">
        <v>689</v>
      </c>
      <c r="AC136" s="398" t="s">
        <v>965</v>
      </c>
      <c r="AD136" s="309" t="s">
        <v>692</v>
      </c>
      <c r="AE136" s="195"/>
      <c r="AF136" s="195"/>
      <c r="AG136" s="195">
        <v>2.5</v>
      </c>
      <c r="AH136" s="195">
        <v>2</v>
      </c>
      <c r="AI136" s="195">
        <f t="shared" si="32"/>
        <v>2.25</v>
      </c>
      <c r="AJ136" s="195"/>
      <c r="AK136" s="195"/>
      <c r="AL136" s="240"/>
      <c r="AM136" s="195"/>
      <c r="AN136" s="195"/>
      <c r="AO136" s="195"/>
      <c r="AP136" s="195"/>
      <c r="AQ136" s="195"/>
      <c r="AR136" s="195"/>
      <c r="AS136" s="195"/>
      <c r="AT136" s="195"/>
      <c r="AU136" s="195"/>
      <c r="AV136" s="195"/>
      <c r="AW136" s="195"/>
      <c r="AX136" s="195"/>
      <c r="AY136" s="195"/>
      <c r="AZ136" s="195"/>
      <c r="BA136" s="195"/>
      <c r="BB136" s="386">
        <f t="shared" si="27"/>
        <v>0</v>
      </c>
      <c r="BC136" s="195">
        <f t="shared" si="28"/>
        <v>0</v>
      </c>
      <c r="BD136" s="195">
        <f t="shared" si="29"/>
        <v>4411</v>
      </c>
      <c r="BE136" s="359">
        <f t="shared" si="30"/>
        <v>0.56464413722478235</v>
      </c>
      <c r="BF136" s="195"/>
      <c r="BG136" s="195"/>
      <c r="BH136" s="195"/>
      <c r="BI136" s="195" t="s">
        <v>1183</v>
      </c>
      <c r="BJ136" s="195" t="s">
        <v>91</v>
      </c>
      <c r="BK136" s="195"/>
      <c r="BL136" s="195" t="s">
        <v>1090</v>
      </c>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row>
    <row r="137" spans="1:432" s="227" customFormat="1" x14ac:dyDescent="0.2">
      <c r="A137" s="227" t="s">
        <v>16</v>
      </c>
      <c r="B137" s="227" t="s">
        <v>576</v>
      </c>
      <c r="C137" s="227" t="s">
        <v>578</v>
      </c>
      <c r="D137" s="227" t="s">
        <v>577</v>
      </c>
      <c r="F137" s="227" t="s">
        <v>14</v>
      </c>
      <c r="G137" s="227">
        <v>201510</v>
      </c>
      <c r="H137" s="227" t="s">
        <v>689</v>
      </c>
      <c r="I137" s="227" t="s">
        <v>579</v>
      </c>
      <c r="K137" s="5" t="s">
        <v>1322</v>
      </c>
      <c r="L137" s="5" t="s">
        <v>817</v>
      </c>
      <c r="M137" s="5">
        <v>22338</v>
      </c>
      <c r="N137" s="5">
        <v>0</v>
      </c>
      <c r="O137" s="5">
        <v>10102</v>
      </c>
      <c r="P137" s="5">
        <v>12236</v>
      </c>
      <c r="Q137" s="14" t="s">
        <v>13</v>
      </c>
      <c r="R137" s="195">
        <v>7812</v>
      </c>
      <c r="S137" s="195">
        <f t="shared" si="24"/>
        <v>10102</v>
      </c>
      <c r="T137" s="195">
        <f t="shared" si="25"/>
        <v>-2290</v>
      </c>
      <c r="U137" s="195"/>
      <c r="V137" s="195"/>
      <c r="W137" s="195">
        <f t="shared" si="26"/>
        <v>-2290</v>
      </c>
      <c r="X137" s="195" t="s">
        <v>689</v>
      </c>
      <c r="Y137" s="227">
        <v>8</v>
      </c>
      <c r="Z137" s="227">
        <v>28</v>
      </c>
      <c r="AA137" s="237"/>
      <c r="AB137" s="195" t="s">
        <v>689</v>
      </c>
      <c r="AC137" s="398" t="s">
        <v>1455</v>
      </c>
      <c r="AD137" s="309"/>
      <c r="AE137" s="195"/>
      <c r="AF137" s="195"/>
      <c r="AG137" s="195">
        <v>4</v>
      </c>
      <c r="AH137" s="195">
        <v>2.5</v>
      </c>
      <c r="AI137" s="195">
        <f t="shared" si="32"/>
        <v>3.25</v>
      </c>
      <c r="AJ137" s="195"/>
      <c r="AK137" s="195"/>
      <c r="AL137" s="240"/>
      <c r="AM137" s="195"/>
      <c r="AN137" s="195"/>
      <c r="AO137" s="195"/>
      <c r="AP137" s="195"/>
      <c r="AQ137" s="195"/>
      <c r="AR137" s="195"/>
      <c r="AS137" s="195"/>
      <c r="AT137" s="195"/>
      <c r="AU137" s="195"/>
      <c r="AV137" s="195"/>
      <c r="AW137" s="195"/>
      <c r="AX137" s="195"/>
      <c r="AY137" s="195"/>
      <c r="AZ137" s="195"/>
      <c r="BA137" s="195"/>
      <c r="BB137" s="386">
        <f t="shared" si="27"/>
        <v>0</v>
      </c>
      <c r="BC137" s="195">
        <f t="shared" si="28"/>
        <v>0</v>
      </c>
      <c r="BD137" s="195">
        <f t="shared" si="29"/>
        <v>-2290</v>
      </c>
      <c r="BE137" s="359">
        <f t="shared" si="30"/>
        <v>-0.29313876088069635</v>
      </c>
      <c r="BF137" s="195"/>
      <c r="BG137" s="195"/>
      <c r="BH137" s="195"/>
      <c r="BI137" s="195"/>
      <c r="BJ137" s="195"/>
      <c r="BK137" s="195"/>
      <c r="BL137" s="195" t="s">
        <v>1090</v>
      </c>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row>
    <row r="138" spans="1:432" s="227" customFormat="1" x14ac:dyDescent="0.2">
      <c r="A138" s="227" t="s">
        <v>16</v>
      </c>
      <c r="B138" s="227" t="s">
        <v>100</v>
      </c>
      <c r="C138" s="227" t="s">
        <v>101</v>
      </c>
      <c r="D138" s="227" t="s">
        <v>97</v>
      </c>
      <c r="F138" s="227" t="s">
        <v>14</v>
      </c>
      <c r="G138" s="227">
        <v>201510</v>
      </c>
      <c r="H138" s="227" t="s">
        <v>689</v>
      </c>
      <c r="I138" s="227" t="s">
        <v>102</v>
      </c>
      <c r="K138" s="14" t="s">
        <v>1318</v>
      </c>
      <c r="L138" s="14" t="s">
        <v>817</v>
      </c>
      <c r="M138" s="14">
        <v>22338</v>
      </c>
      <c r="N138" s="14">
        <v>0</v>
      </c>
      <c r="O138" s="14">
        <v>6656</v>
      </c>
      <c r="P138" s="14">
        <v>15682</v>
      </c>
      <c r="Q138" s="14" t="s">
        <v>13</v>
      </c>
      <c r="R138" s="195">
        <v>7812</v>
      </c>
      <c r="S138" s="195">
        <f t="shared" si="24"/>
        <v>6656</v>
      </c>
      <c r="T138" s="195">
        <f t="shared" si="25"/>
        <v>1156</v>
      </c>
      <c r="U138" s="195"/>
      <c r="V138" s="195"/>
      <c r="W138" s="195">
        <f t="shared" si="26"/>
        <v>1156</v>
      </c>
      <c r="X138" s="195" t="s">
        <v>689</v>
      </c>
      <c r="Y138" s="227">
        <v>8</v>
      </c>
      <c r="Z138" s="227">
        <v>20</v>
      </c>
      <c r="AA138" s="237"/>
      <c r="AB138" s="195" t="s">
        <v>689</v>
      </c>
      <c r="AC138" s="398" t="s">
        <v>965</v>
      </c>
      <c r="AD138" s="309" t="s">
        <v>692</v>
      </c>
      <c r="AE138" s="195"/>
      <c r="AF138" s="195"/>
      <c r="AG138" s="195">
        <v>1</v>
      </c>
      <c r="AH138" s="195">
        <v>1</v>
      </c>
      <c r="AI138" s="195">
        <f t="shared" si="32"/>
        <v>1</v>
      </c>
      <c r="AJ138" s="195"/>
      <c r="AK138" s="195"/>
      <c r="AL138" s="240"/>
      <c r="AM138" s="195"/>
      <c r="AN138" s="195"/>
      <c r="AO138" s="195"/>
      <c r="AP138" s="195"/>
      <c r="AQ138" s="195"/>
      <c r="AR138" s="195"/>
      <c r="AS138" s="195"/>
      <c r="AT138" s="195"/>
      <c r="AU138" s="195"/>
      <c r="AV138" s="195"/>
      <c r="AW138" s="195"/>
      <c r="AX138" s="195">
        <v>510</v>
      </c>
      <c r="AY138" s="195"/>
      <c r="AZ138" s="195"/>
      <c r="BA138" s="195"/>
      <c r="BB138" s="386">
        <f t="shared" si="27"/>
        <v>510</v>
      </c>
      <c r="BC138" s="195">
        <f t="shared" si="28"/>
        <v>510</v>
      </c>
      <c r="BD138" s="195">
        <f t="shared" si="29"/>
        <v>646</v>
      </c>
      <c r="BE138" s="359">
        <f t="shared" si="30"/>
        <v>8.2693292370711727E-2</v>
      </c>
      <c r="BF138" s="195"/>
      <c r="BG138" s="195"/>
      <c r="BH138" s="195"/>
      <c r="BI138" s="195" t="s">
        <v>1183</v>
      </c>
      <c r="BJ138" s="195" t="s">
        <v>1008</v>
      </c>
      <c r="BK138" s="195"/>
      <c r="BL138" s="195" t="s">
        <v>1090</v>
      </c>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row>
    <row r="139" spans="1:432" s="227" customFormat="1" x14ac:dyDescent="0.2">
      <c r="A139" s="227" t="s">
        <v>16</v>
      </c>
      <c r="B139" s="227" t="s">
        <v>298</v>
      </c>
      <c r="C139" s="227" t="s">
        <v>234</v>
      </c>
      <c r="D139" s="227" t="s">
        <v>299</v>
      </c>
      <c r="F139" s="227" t="s">
        <v>14</v>
      </c>
      <c r="G139" s="227">
        <v>201510</v>
      </c>
      <c r="H139" s="227" t="s">
        <v>689</v>
      </c>
      <c r="I139" s="227" t="s">
        <v>300</v>
      </c>
      <c r="K139" s="5" t="s">
        <v>1329</v>
      </c>
      <c r="L139" s="5" t="s">
        <v>817</v>
      </c>
      <c r="M139" s="5">
        <v>22338</v>
      </c>
      <c r="N139" s="5">
        <v>0</v>
      </c>
      <c r="O139" s="5">
        <v>16594</v>
      </c>
      <c r="P139" s="5">
        <v>5744</v>
      </c>
      <c r="Q139" s="195"/>
      <c r="R139" s="195">
        <v>7812</v>
      </c>
      <c r="S139" s="195">
        <f t="shared" si="24"/>
        <v>16594</v>
      </c>
      <c r="T139" s="195">
        <f t="shared" si="25"/>
        <v>-8782</v>
      </c>
      <c r="U139" s="195"/>
      <c r="V139" s="195"/>
      <c r="W139" s="195">
        <f t="shared" si="26"/>
        <v>-8782</v>
      </c>
      <c r="X139" s="195" t="s">
        <v>689</v>
      </c>
      <c r="Y139" s="227">
        <v>6</v>
      </c>
      <c r="Z139" s="227">
        <v>20</v>
      </c>
      <c r="AA139" s="237"/>
      <c r="AB139" s="195" t="s">
        <v>689</v>
      </c>
      <c r="AC139" s="398" t="s">
        <v>1455</v>
      </c>
      <c r="AD139" s="309"/>
      <c r="AE139" s="195"/>
      <c r="AF139" s="195"/>
      <c r="AG139" s="195">
        <v>1</v>
      </c>
      <c r="AH139" s="195">
        <v>1</v>
      </c>
      <c r="AI139" s="195">
        <f t="shared" si="32"/>
        <v>1</v>
      </c>
      <c r="AJ139" s="195"/>
      <c r="AK139" s="195"/>
      <c r="AL139" s="240"/>
      <c r="AM139" s="195"/>
      <c r="AN139" s="195"/>
      <c r="AO139" s="195"/>
      <c r="AP139" s="195"/>
      <c r="AQ139" s="195"/>
      <c r="AR139" s="195"/>
      <c r="AS139" s="195"/>
      <c r="AT139" s="195"/>
      <c r="AU139" s="195"/>
      <c r="AV139" s="195"/>
      <c r="AW139" s="195"/>
      <c r="AX139" s="195">
        <v>510</v>
      </c>
      <c r="AY139" s="195"/>
      <c r="AZ139" s="195"/>
      <c r="BA139" s="195"/>
      <c r="BB139" s="386">
        <f t="shared" si="27"/>
        <v>510</v>
      </c>
      <c r="BC139" s="195">
        <f t="shared" si="28"/>
        <v>510</v>
      </c>
      <c r="BD139" s="195">
        <f t="shared" si="29"/>
        <v>-9292</v>
      </c>
      <c r="BE139" s="359">
        <f t="shared" si="30"/>
        <v>-1.1894521249359959</v>
      </c>
      <c r="BF139" s="195"/>
      <c r="BG139" s="195"/>
      <c r="BH139" s="195"/>
      <c r="BI139" s="195"/>
      <c r="BJ139" s="195"/>
      <c r="BK139" s="195"/>
      <c r="BL139" s="195" t="s">
        <v>1090</v>
      </c>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row>
    <row r="140" spans="1:432" s="227" customFormat="1" x14ac:dyDescent="0.2">
      <c r="A140" s="227" t="s">
        <v>16</v>
      </c>
      <c r="B140" s="227" t="s">
        <v>332</v>
      </c>
      <c r="C140" s="227" t="s">
        <v>334</v>
      </c>
      <c r="D140" s="227" t="s">
        <v>333</v>
      </c>
      <c r="F140" s="227" t="s">
        <v>14</v>
      </c>
      <c r="G140" s="227">
        <v>201510</v>
      </c>
      <c r="H140" s="227" t="s">
        <v>689</v>
      </c>
      <c r="I140" s="227" t="s">
        <v>335</v>
      </c>
      <c r="K140" s="14" t="s">
        <v>1311</v>
      </c>
      <c r="L140" s="14" t="s">
        <v>817</v>
      </c>
      <c r="M140" s="14">
        <v>22338</v>
      </c>
      <c r="N140" s="14">
        <v>0</v>
      </c>
      <c r="O140" s="14">
        <v>14839</v>
      </c>
      <c r="P140" s="14">
        <v>7499</v>
      </c>
      <c r="Q140" s="14" t="s">
        <v>13</v>
      </c>
      <c r="R140" s="195">
        <v>7812</v>
      </c>
      <c r="S140" s="195">
        <f t="shared" si="24"/>
        <v>14839</v>
      </c>
      <c r="T140" s="195">
        <f t="shared" si="25"/>
        <v>-7027</v>
      </c>
      <c r="U140" s="195"/>
      <c r="V140" s="195"/>
      <c r="W140" s="195">
        <f t="shared" si="26"/>
        <v>-7027</v>
      </c>
      <c r="X140" s="195" t="s">
        <v>689</v>
      </c>
      <c r="Y140" s="227">
        <v>10</v>
      </c>
      <c r="Z140" s="227">
        <v>16</v>
      </c>
      <c r="AA140" s="237"/>
      <c r="AB140" s="195" t="s">
        <v>689</v>
      </c>
      <c r="AC140" s="398" t="s">
        <v>965</v>
      </c>
      <c r="AD140" s="309" t="s">
        <v>692</v>
      </c>
      <c r="AE140" s="195"/>
      <c r="AF140" s="195"/>
      <c r="AG140" s="195">
        <v>1</v>
      </c>
      <c r="AH140" s="195">
        <v>1</v>
      </c>
      <c r="AI140" s="195">
        <f t="shared" si="32"/>
        <v>1</v>
      </c>
      <c r="AJ140" s="195"/>
      <c r="AK140" s="195"/>
      <c r="AL140" s="240"/>
      <c r="AM140" s="195"/>
      <c r="AN140" s="195"/>
      <c r="AO140" s="195"/>
      <c r="AP140" s="195"/>
      <c r="AQ140" s="195"/>
      <c r="AR140" s="195"/>
      <c r="AS140" s="195"/>
      <c r="AT140" s="195"/>
      <c r="AU140" s="195"/>
      <c r="AV140" s="195"/>
      <c r="AW140" s="195"/>
      <c r="AX140" s="195">
        <v>510</v>
      </c>
      <c r="AY140" s="195"/>
      <c r="AZ140" s="195"/>
      <c r="BA140" s="195"/>
      <c r="BB140" s="386">
        <f t="shared" si="27"/>
        <v>510</v>
      </c>
      <c r="BC140" s="195">
        <f t="shared" si="28"/>
        <v>510</v>
      </c>
      <c r="BD140" s="195">
        <f t="shared" si="29"/>
        <v>-7537</v>
      </c>
      <c r="BE140" s="359">
        <f t="shared" si="30"/>
        <v>-0.96479774705581156</v>
      </c>
      <c r="BF140" s="195"/>
      <c r="BG140" s="195"/>
      <c r="BH140" s="195"/>
      <c r="BI140" s="195" t="s">
        <v>91</v>
      </c>
      <c r="BJ140" s="195" t="s">
        <v>91</v>
      </c>
      <c r="BK140" s="195"/>
      <c r="BL140" s="195" t="s">
        <v>1090</v>
      </c>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row>
    <row r="141" spans="1:432" s="227" customFormat="1" x14ac:dyDescent="0.2">
      <c r="A141" s="227" t="s">
        <v>16</v>
      </c>
      <c r="B141" s="227" t="s">
        <v>336</v>
      </c>
      <c r="C141" s="227" t="s">
        <v>1333</v>
      </c>
      <c r="D141" s="227" t="s">
        <v>337</v>
      </c>
      <c r="E141" s="227" t="s">
        <v>338</v>
      </c>
      <c r="F141" s="227" t="s">
        <v>14</v>
      </c>
      <c r="G141" s="227">
        <v>201510</v>
      </c>
      <c r="H141" s="227" t="s">
        <v>689</v>
      </c>
      <c r="I141" s="227" t="s">
        <v>339</v>
      </c>
      <c r="K141" s="14" t="s">
        <v>1311</v>
      </c>
      <c r="L141" s="14" t="s">
        <v>817</v>
      </c>
      <c r="M141" s="14">
        <v>22338</v>
      </c>
      <c r="N141" s="14">
        <v>0</v>
      </c>
      <c r="O141" s="14">
        <v>10003</v>
      </c>
      <c r="P141" s="14">
        <v>12335</v>
      </c>
      <c r="Q141" s="14" t="s">
        <v>13</v>
      </c>
      <c r="R141" s="195">
        <v>7812</v>
      </c>
      <c r="S141" s="195">
        <f t="shared" si="24"/>
        <v>10003</v>
      </c>
      <c r="T141" s="195">
        <f t="shared" si="25"/>
        <v>-2191</v>
      </c>
      <c r="U141" s="195"/>
      <c r="V141" s="195"/>
      <c r="W141" s="195">
        <f t="shared" si="26"/>
        <v>-2191</v>
      </c>
      <c r="X141" s="195" t="s">
        <v>689</v>
      </c>
      <c r="Y141" s="227">
        <v>10</v>
      </c>
      <c r="Z141" s="227">
        <v>18</v>
      </c>
      <c r="AA141" s="237"/>
      <c r="AB141" s="195" t="s">
        <v>689</v>
      </c>
      <c r="AC141" s="398" t="s">
        <v>965</v>
      </c>
      <c r="AD141" s="309" t="s">
        <v>692</v>
      </c>
      <c r="AE141" s="195"/>
      <c r="AF141" s="195"/>
      <c r="AG141" s="195">
        <v>1</v>
      </c>
      <c r="AH141" s="195">
        <v>1.5</v>
      </c>
      <c r="AI141" s="195">
        <f t="shared" si="32"/>
        <v>1.25</v>
      </c>
      <c r="AJ141" s="195">
        <v>1</v>
      </c>
      <c r="AK141" s="195"/>
      <c r="AL141" s="240"/>
      <c r="AM141" s="195"/>
      <c r="AN141" s="195"/>
      <c r="AO141" s="195"/>
      <c r="AP141" s="195"/>
      <c r="AQ141" s="195"/>
      <c r="AR141" s="195"/>
      <c r="AS141" s="195"/>
      <c r="AT141" s="195"/>
      <c r="AU141" s="195"/>
      <c r="AV141" s="195"/>
      <c r="AW141" s="195"/>
      <c r="AX141" s="195">
        <v>510</v>
      </c>
      <c r="AY141" s="195"/>
      <c r="AZ141" s="195"/>
      <c r="BA141" s="195"/>
      <c r="BB141" s="386">
        <f t="shared" si="27"/>
        <v>510</v>
      </c>
      <c r="BC141" s="195">
        <f t="shared" si="28"/>
        <v>510</v>
      </c>
      <c r="BD141" s="195">
        <f t="shared" si="29"/>
        <v>-2701</v>
      </c>
      <c r="BE141" s="359">
        <f t="shared" si="30"/>
        <v>-0.34575012800819255</v>
      </c>
      <c r="BF141" s="195"/>
      <c r="BG141" s="195"/>
      <c r="BH141" s="195"/>
      <c r="BI141" s="195" t="s">
        <v>91</v>
      </c>
      <c r="BJ141" s="195" t="s">
        <v>91</v>
      </c>
      <c r="BK141" s="195"/>
      <c r="BL141" s="195" t="s">
        <v>1090</v>
      </c>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row>
    <row r="142" spans="1:432" s="227" customFormat="1" x14ac:dyDescent="0.2">
      <c r="A142" s="227" t="s">
        <v>16</v>
      </c>
      <c r="B142" s="227" t="s">
        <v>493</v>
      </c>
      <c r="C142" s="227" t="s">
        <v>234</v>
      </c>
      <c r="D142" s="227" t="s">
        <v>494</v>
      </c>
      <c r="F142" s="227" t="s">
        <v>14</v>
      </c>
      <c r="G142" s="227">
        <v>201510</v>
      </c>
      <c r="H142" s="227" t="s">
        <v>689</v>
      </c>
      <c r="I142" s="227" t="s">
        <v>495</v>
      </c>
      <c r="K142" s="5" t="s">
        <v>1311</v>
      </c>
      <c r="L142" s="5" t="s">
        <v>817</v>
      </c>
      <c r="M142" s="5">
        <v>22338</v>
      </c>
      <c r="N142" s="5">
        <v>20500</v>
      </c>
      <c r="O142" s="5">
        <v>14225</v>
      </c>
      <c r="P142" s="5">
        <v>1838</v>
      </c>
      <c r="Q142" s="14" t="s">
        <v>13</v>
      </c>
      <c r="R142" s="195">
        <v>7812</v>
      </c>
      <c r="S142" s="195">
        <f t="shared" si="24"/>
        <v>14225</v>
      </c>
      <c r="T142" s="195">
        <f t="shared" si="25"/>
        <v>-6413</v>
      </c>
      <c r="U142" s="195"/>
      <c r="V142" s="195"/>
      <c r="W142" s="195">
        <f t="shared" si="26"/>
        <v>-6413</v>
      </c>
      <c r="X142" s="195" t="s">
        <v>689</v>
      </c>
      <c r="Y142" s="227">
        <v>12</v>
      </c>
      <c r="Z142" s="227">
        <v>22</v>
      </c>
      <c r="AA142" s="237"/>
      <c r="AB142" s="195" t="s">
        <v>689</v>
      </c>
      <c r="AC142" s="398" t="s">
        <v>965</v>
      </c>
      <c r="AD142" s="309" t="s">
        <v>692</v>
      </c>
      <c r="AE142" s="195"/>
      <c r="AF142" s="195"/>
      <c r="AG142" s="195">
        <v>2</v>
      </c>
      <c r="AH142" s="195">
        <v>1</v>
      </c>
      <c r="AI142" s="195">
        <f t="shared" si="32"/>
        <v>1.5</v>
      </c>
      <c r="AJ142" s="195"/>
      <c r="AK142" s="195">
        <v>1</v>
      </c>
      <c r="AL142" s="240"/>
      <c r="AM142" s="195"/>
      <c r="AN142" s="195"/>
      <c r="AO142" s="195"/>
      <c r="AP142" s="195"/>
      <c r="AQ142" s="195"/>
      <c r="AR142" s="195"/>
      <c r="AS142" s="195"/>
      <c r="AT142" s="195"/>
      <c r="AU142" s="195"/>
      <c r="AV142" s="195"/>
      <c r="AW142" s="195"/>
      <c r="AX142" s="195">
        <v>510</v>
      </c>
      <c r="AY142" s="195"/>
      <c r="AZ142" s="195"/>
      <c r="BA142" s="195"/>
      <c r="BB142" s="386">
        <f t="shared" si="27"/>
        <v>510</v>
      </c>
      <c r="BC142" s="195">
        <f t="shared" si="28"/>
        <v>510</v>
      </c>
      <c r="BD142" s="195">
        <f t="shared" si="29"/>
        <v>-6923</v>
      </c>
      <c r="BE142" s="359">
        <f t="shared" si="30"/>
        <v>-0.88620071684587809</v>
      </c>
      <c r="BF142" s="195"/>
      <c r="BG142" s="195"/>
      <c r="BH142" s="195"/>
      <c r="BI142" s="195" t="s">
        <v>91</v>
      </c>
      <c r="BJ142" s="195" t="s">
        <v>91</v>
      </c>
      <c r="BK142" s="195"/>
      <c r="BL142" s="195" t="s">
        <v>1090</v>
      </c>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row>
    <row r="143" spans="1:432" s="227" customFormat="1" x14ac:dyDescent="0.2">
      <c r="A143" s="227" t="s">
        <v>16</v>
      </c>
      <c r="B143" s="227" t="s">
        <v>543</v>
      </c>
      <c r="C143" s="227" t="s">
        <v>545</v>
      </c>
      <c r="D143" s="227" t="s">
        <v>544</v>
      </c>
      <c r="F143" s="227" t="s">
        <v>14</v>
      </c>
      <c r="G143" s="227">
        <v>201510</v>
      </c>
      <c r="H143" s="227" t="s">
        <v>689</v>
      </c>
      <c r="I143" s="227" t="s">
        <v>546</v>
      </c>
      <c r="K143" s="5" t="s">
        <v>1311</v>
      </c>
      <c r="L143" s="5" t="s">
        <v>817</v>
      </c>
      <c r="M143" s="5">
        <v>22338</v>
      </c>
      <c r="N143" s="5">
        <v>0</v>
      </c>
      <c r="O143" s="5">
        <v>11161</v>
      </c>
      <c r="P143" s="5">
        <v>11177</v>
      </c>
      <c r="Q143" s="237"/>
      <c r="R143" s="195">
        <v>7812</v>
      </c>
      <c r="S143" s="195">
        <f t="shared" si="24"/>
        <v>11161</v>
      </c>
      <c r="T143" s="195">
        <f t="shared" si="25"/>
        <v>-3349</v>
      </c>
      <c r="U143" s="195"/>
      <c r="V143" s="195"/>
      <c r="W143" s="195">
        <f t="shared" si="26"/>
        <v>-3349</v>
      </c>
      <c r="X143" s="195" t="s">
        <v>689</v>
      </c>
      <c r="Y143" s="227">
        <v>10</v>
      </c>
      <c r="Z143" s="227">
        <v>18</v>
      </c>
      <c r="AA143" s="237"/>
      <c r="AB143" s="195" t="s">
        <v>689</v>
      </c>
      <c r="AC143" s="398" t="s">
        <v>1455</v>
      </c>
      <c r="AD143" s="309"/>
      <c r="AE143" s="195"/>
      <c r="AF143" s="195"/>
      <c r="AG143" s="195">
        <v>2</v>
      </c>
      <c r="AH143" s="195">
        <v>1</v>
      </c>
      <c r="AI143" s="195">
        <f t="shared" si="32"/>
        <v>1.5</v>
      </c>
      <c r="AJ143" s="195"/>
      <c r="AK143" s="195">
        <v>1</v>
      </c>
      <c r="AL143" s="240"/>
      <c r="AM143" s="195"/>
      <c r="AN143" s="195"/>
      <c r="AO143" s="195"/>
      <c r="AP143" s="195"/>
      <c r="AQ143" s="195"/>
      <c r="AR143" s="195"/>
      <c r="AS143" s="195"/>
      <c r="AT143" s="195"/>
      <c r="AU143" s="195"/>
      <c r="AV143" s="195"/>
      <c r="AW143" s="195"/>
      <c r="AX143" s="195">
        <v>510</v>
      </c>
      <c r="AY143" s="195"/>
      <c r="AZ143" s="195"/>
      <c r="BA143" s="195"/>
      <c r="BB143" s="386">
        <f t="shared" si="27"/>
        <v>510</v>
      </c>
      <c r="BC143" s="195">
        <f t="shared" si="28"/>
        <v>510</v>
      </c>
      <c r="BD143" s="195">
        <f t="shared" si="29"/>
        <v>-3859</v>
      </c>
      <c r="BE143" s="359">
        <f t="shared" si="30"/>
        <v>-0.4939836149513569</v>
      </c>
      <c r="BF143" s="195"/>
      <c r="BG143" s="195"/>
      <c r="BH143" s="195"/>
      <c r="BI143" s="195"/>
      <c r="BJ143" s="195"/>
      <c r="BK143" s="195"/>
      <c r="BL143" s="195" t="s">
        <v>1090</v>
      </c>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row>
    <row r="144" spans="1:432" s="227" customFormat="1" x14ac:dyDescent="0.2">
      <c r="A144" s="227" t="s">
        <v>16</v>
      </c>
      <c r="B144" s="227" t="s">
        <v>565</v>
      </c>
      <c r="C144" s="227" t="s">
        <v>567</v>
      </c>
      <c r="D144" s="227" t="s">
        <v>566</v>
      </c>
      <c r="F144" s="227" t="s">
        <v>14</v>
      </c>
      <c r="G144" s="227">
        <v>201510</v>
      </c>
      <c r="H144" s="227" t="s">
        <v>689</v>
      </c>
      <c r="I144" s="227" t="s">
        <v>568</v>
      </c>
      <c r="K144" s="5" t="s">
        <v>1316</v>
      </c>
      <c r="L144" s="5" t="s">
        <v>817</v>
      </c>
      <c r="M144" s="5">
        <v>22338</v>
      </c>
      <c r="N144" s="5">
        <v>0</v>
      </c>
      <c r="O144" s="5">
        <v>29441</v>
      </c>
      <c r="P144" s="5">
        <v>0</v>
      </c>
      <c r="Q144" s="5" t="s">
        <v>13</v>
      </c>
      <c r="R144" s="195">
        <v>7812</v>
      </c>
      <c r="S144" s="195">
        <f t="shared" si="24"/>
        <v>29441</v>
      </c>
      <c r="T144" s="195">
        <f t="shared" si="25"/>
        <v>-21629</v>
      </c>
      <c r="U144" s="195"/>
      <c r="V144" s="195"/>
      <c r="W144" s="195">
        <f t="shared" si="26"/>
        <v>-21629</v>
      </c>
      <c r="X144" s="195" t="s">
        <v>689</v>
      </c>
      <c r="Y144" s="227">
        <v>6</v>
      </c>
      <c r="Z144" s="227">
        <v>34</v>
      </c>
      <c r="AA144" s="237"/>
      <c r="AB144" s="195" t="s">
        <v>689</v>
      </c>
      <c r="AC144" s="398" t="s">
        <v>965</v>
      </c>
      <c r="AD144" s="309" t="s">
        <v>692</v>
      </c>
      <c r="AE144" s="195"/>
      <c r="AF144" s="195"/>
      <c r="AG144" s="195">
        <v>1</v>
      </c>
      <c r="AH144" s="195">
        <v>1</v>
      </c>
      <c r="AI144" s="195">
        <f t="shared" si="32"/>
        <v>1</v>
      </c>
      <c r="AJ144" s="195"/>
      <c r="AK144" s="195"/>
      <c r="AL144" s="240"/>
      <c r="AM144" s="195"/>
      <c r="AN144" s="195"/>
      <c r="AO144" s="195"/>
      <c r="AP144" s="195"/>
      <c r="AQ144" s="195"/>
      <c r="AR144" s="195"/>
      <c r="AS144" s="195"/>
      <c r="AT144" s="195"/>
      <c r="AU144" s="195"/>
      <c r="AV144" s="195"/>
      <c r="AW144" s="195"/>
      <c r="AX144" s="195">
        <v>510</v>
      </c>
      <c r="AY144" s="195"/>
      <c r="AZ144" s="195"/>
      <c r="BA144" s="195"/>
      <c r="BB144" s="386">
        <f t="shared" si="27"/>
        <v>510</v>
      </c>
      <c r="BC144" s="195">
        <f t="shared" si="28"/>
        <v>510</v>
      </c>
      <c r="BD144" s="195">
        <f t="shared" si="29"/>
        <v>-22139</v>
      </c>
      <c r="BE144" s="359">
        <f t="shared" si="30"/>
        <v>-2.833973374295955</v>
      </c>
      <c r="BF144" s="195"/>
      <c r="BG144" s="195"/>
      <c r="BH144" s="195"/>
      <c r="BI144" s="195" t="s">
        <v>91</v>
      </c>
      <c r="BJ144" s="195" t="s">
        <v>91</v>
      </c>
      <c r="BK144" s="195"/>
      <c r="BL144" s="195" t="s">
        <v>1090</v>
      </c>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row>
    <row r="145" spans="1:432" s="227" customFormat="1" x14ac:dyDescent="0.2">
      <c r="A145" s="227" t="s">
        <v>16</v>
      </c>
      <c r="B145" s="227" t="s">
        <v>163</v>
      </c>
      <c r="C145" s="227" t="s">
        <v>165</v>
      </c>
      <c r="D145" s="227" t="s">
        <v>164</v>
      </c>
      <c r="F145" s="227" t="s">
        <v>14</v>
      </c>
      <c r="G145" s="227">
        <v>201510</v>
      </c>
      <c r="H145" s="227" t="s">
        <v>689</v>
      </c>
      <c r="I145" s="227" t="s">
        <v>166</v>
      </c>
      <c r="K145" s="5" t="s">
        <v>1311</v>
      </c>
      <c r="L145" s="5" t="s">
        <v>817</v>
      </c>
      <c r="M145" s="5">
        <v>22338</v>
      </c>
      <c r="N145" s="5">
        <v>0</v>
      </c>
      <c r="O145" s="5">
        <v>1095</v>
      </c>
      <c r="P145" s="5">
        <v>21243</v>
      </c>
      <c r="Q145" s="5" t="s">
        <v>13</v>
      </c>
      <c r="R145" s="195">
        <v>7812</v>
      </c>
      <c r="S145" s="195">
        <f t="shared" ref="S145:S151" si="33">O145</f>
        <v>1095</v>
      </c>
      <c r="T145" s="195">
        <f t="shared" ref="T145:T151" si="34">R145-S145</f>
        <v>6717</v>
      </c>
      <c r="U145" s="195"/>
      <c r="V145" s="195"/>
      <c r="W145" s="195">
        <f t="shared" ref="W145:W151" si="35">T145-U145-V145</f>
        <v>6717</v>
      </c>
      <c r="X145" s="195" t="s">
        <v>689</v>
      </c>
      <c r="Y145" s="227">
        <v>8</v>
      </c>
      <c r="Z145" s="227">
        <v>18</v>
      </c>
      <c r="AA145" s="237"/>
      <c r="AB145" s="195" t="s">
        <v>689</v>
      </c>
      <c r="AC145" s="398" t="s">
        <v>1455</v>
      </c>
      <c r="AD145" s="309"/>
      <c r="AE145" s="195"/>
      <c r="AF145" s="195"/>
      <c r="AG145" s="195">
        <v>2</v>
      </c>
      <c r="AH145" s="195">
        <v>1</v>
      </c>
      <c r="AI145" s="195">
        <f t="shared" si="32"/>
        <v>1.5</v>
      </c>
      <c r="AJ145" s="195"/>
      <c r="AK145" s="195"/>
      <c r="AL145" s="240"/>
      <c r="AM145" s="195"/>
      <c r="AN145" s="195"/>
      <c r="AO145" s="195"/>
      <c r="AP145" s="195"/>
      <c r="AQ145" s="195"/>
      <c r="AR145" s="195"/>
      <c r="AS145" s="195"/>
      <c r="AT145" s="195"/>
      <c r="AU145" s="195"/>
      <c r="AV145" s="195"/>
      <c r="AW145" s="195">
        <v>650</v>
      </c>
      <c r="AX145" s="195"/>
      <c r="AY145" s="195"/>
      <c r="AZ145" s="195"/>
      <c r="BA145" s="195"/>
      <c r="BB145" s="386">
        <f t="shared" ref="BB145:BB151" si="36">SUM(AM145:BA145)</f>
        <v>650</v>
      </c>
      <c r="BC145" s="195">
        <f t="shared" ref="BC145:BC151" si="37">U145+V145+BB145</f>
        <v>650</v>
      </c>
      <c r="BD145" s="195">
        <f t="shared" ref="BD145:BD151" si="38">W145-BB145</f>
        <v>6067</v>
      </c>
      <c r="BE145" s="359">
        <f t="shared" ref="BE145:BE151" si="39">BD145/R145</f>
        <v>0.77662570404505893</v>
      </c>
      <c r="BF145" s="195"/>
      <c r="BG145" s="195"/>
      <c r="BH145" s="195"/>
      <c r="BI145" s="195"/>
      <c r="BJ145" s="195"/>
      <c r="BK145" s="195"/>
      <c r="BL145" s="195" t="s">
        <v>1090</v>
      </c>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row>
    <row r="146" spans="1:432" s="227" customFormat="1" x14ac:dyDescent="0.2">
      <c r="A146" s="227" t="s">
        <v>16</v>
      </c>
      <c r="B146" s="227" t="s">
        <v>473</v>
      </c>
      <c r="C146" s="227" t="s">
        <v>475</v>
      </c>
      <c r="D146" s="227" t="s">
        <v>474</v>
      </c>
      <c r="F146" s="227" t="s">
        <v>14</v>
      </c>
      <c r="G146" s="227">
        <v>201510</v>
      </c>
      <c r="H146" s="227" t="s">
        <v>689</v>
      </c>
      <c r="I146" s="227" t="s">
        <v>476</v>
      </c>
      <c r="K146" s="5" t="s">
        <v>1311</v>
      </c>
      <c r="L146" s="5" t="s">
        <v>817</v>
      </c>
      <c r="M146" s="5">
        <v>22338</v>
      </c>
      <c r="N146" s="5">
        <v>0</v>
      </c>
      <c r="O146" s="5">
        <v>20312</v>
      </c>
      <c r="P146" s="5">
        <v>2026</v>
      </c>
      <c r="Q146" s="5" t="s">
        <v>13</v>
      </c>
      <c r="R146" s="195">
        <v>7812</v>
      </c>
      <c r="S146" s="195">
        <f t="shared" si="33"/>
        <v>20312</v>
      </c>
      <c r="T146" s="195">
        <f t="shared" si="34"/>
        <v>-12500</v>
      </c>
      <c r="U146" s="195"/>
      <c r="V146" s="195"/>
      <c r="W146" s="195">
        <f t="shared" si="35"/>
        <v>-12500</v>
      </c>
      <c r="X146" s="195" t="s">
        <v>689</v>
      </c>
      <c r="Y146" s="227">
        <v>12</v>
      </c>
      <c r="Z146" s="227">
        <v>12</v>
      </c>
      <c r="AA146" s="237"/>
      <c r="AB146" s="195" t="s">
        <v>689</v>
      </c>
      <c r="AC146" s="398" t="s">
        <v>965</v>
      </c>
      <c r="AD146" s="309" t="s">
        <v>692</v>
      </c>
      <c r="AE146" s="195"/>
      <c r="AF146" s="195"/>
      <c r="AG146" s="195">
        <v>1</v>
      </c>
      <c r="AH146" s="195" t="s">
        <v>1361</v>
      </c>
      <c r="AI146" s="195">
        <v>1</v>
      </c>
      <c r="AJ146" s="195"/>
      <c r="AK146" s="195"/>
      <c r="AL146" s="240"/>
      <c r="AM146" s="195">
        <v>995</v>
      </c>
      <c r="AN146" s="195"/>
      <c r="AO146" s="195"/>
      <c r="AP146" s="195"/>
      <c r="AQ146" s="195"/>
      <c r="AR146" s="195"/>
      <c r="AS146" s="195"/>
      <c r="AT146" s="195"/>
      <c r="AU146" s="195"/>
      <c r="AV146" s="195"/>
      <c r="AW146" s="195"/>
      <c r="AX146" s="195"/>
      <c r="AY146" s="195"/>
      <c r="AZ146" s="195"/>
      <c r="BA146" s="195"/>
      <c r="BB146" s="386">
        <f t="shared" si="36"/>
        <v>995</v>
      </c>
      <c r="BC146" s="195">
        <f t="shared" si="37"/>
        <v>995</v>
      </c>
      <c r="BD146" s="195">
        <f t="shared" si="38"/>
        <v>-13495</v>
      </c>
      <c r="BE146" s="359">
        <f t="shared" si="39"/>
        <v>-1.7274705581157195</v>
      </c>
      <c r="BF146" s="195"/>
      <c r="BG146" s="195"/>
      <c r="BH146" s="195"/>
      <c r="BI146" s="195" t="s">
        <v>1183</v>
      </c>
      <c r="BJ146" s="195" t="s">
        <v>1008</v>
      </c>
      <c r="BK146" s="195"/>
      <c r="BL146" s="195" t="s">
        <v>1090</v>
      </c>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row>
    <row r="147" spans="1:432" s="227" customFormat="1" x14ac:dyDescent="0.2">
      <c r="A147" s="372" t="s">
        <v>16</v>
      </c>
      <c r="B147" s="372" t="s">
        <v>190</v>
      </c>
      <c r="C147" s="372" t="s">
        <v>176</v>
      </c>
      <c r="D147" s="372" t="s">
        <v>191</v>
      </c>
      <c r="E147" s="372"/>
      <c r="F147" s="372" t="s">
        <v>14</v>
      </c>
      <c r="G147" s="372">
        <v>201510</v>
      </c>
      <c r="H147" s="372" t="s">
        <v>689</v>
      </c>
      <c r="I147" s="372" t="s">
        <v>192</v>
      </c>
      <c r="J147" s="372"/>
      <c r="K147" s="373" t="s">
        <v>1311</v>
      </c>
      <c r="L147" s="373" t="s">
        <v>817</v>
      </c>
      <c r="M147" s="373">
        <v>22338</v>
      </c>
      <c r="N147" s="373">
        <v>0</v>
      </c>
      <c r="O147" s="373">
        <v>5329</v>
      </c>
      <c r="P147" s="373">
        <v>17009</v>
      </c>
      <c r="Q147" s="373" t="s">
        <v>13</v>
      </c>
      <c r="R147" s="372">
        <v>5682</v>
      </c>
      <c r="S147" s="372">
        <f t="shared" si="33"/>
        <v>5329</v>
      </c>
      <c r="T147" s="372">
        <f t="shared" si="34"/>
        <v>353</v>
      </c>
      <c r="U147" s="372"/>
      <c r="V147" s="372"/>
      <c r="W147" s="372">
        <f t="shared" si="35"/>
        <v>353</v>
      </c>
      <c r="X147" s="372" t="s">
        <v>689</v>
      </c>
      <c r="Y147" s="372">
        <v>10</v>
      </c>
      <c r="Z147" s="372">
        <v>26</v>
      </c>
      <c r="AA147" s="378"/>
      <c r="AB147" s="372" t="s">
        <v>689</v>
      </c>
      <c r="AC147" s="398" t="s">
        <v>965</v>
      </c>
      <c r="AD147" s="375" t="s">
        <v>752</v>
      </c>
      <c r="AE147" s="372"/>
      <c r="AF147" s="372"/>
      <c r="AG147" s="372">
        <v>1</v>
      </c>
      <c r="AH147" s="372">
        <v>1</v>
      </c>
      <c r="AI147" s="372">
        <f>SUM(AG147+AH147)/2</f>
        <v>1</v>
      </c>
      <c r="AJ147" s="372">
        <v>1</v>
      </c>
      <c r="AK147" s="372"/>
      <c r="AL147" s="372"/>
      <c r="AM147" s="372"/>
      <c r="AN147" s="372"/>
      <c r="AO147" s="372"/>
      <c r="AP147" s="372"/>
      <c r="AQ147" s="372"/>
      <c r="AR147" s="372"/>
      <c r="AS147" s="372"/>
      <c r="AT147" s="372"/>
      <c r="AU147" s="372"/>
      <c r="AV147" s="372"/>
      <c r="AW147" s="372"/>
      <c r="AX147" s="372"/>
      <c r="AY147" s="372"/>
      <c r="AZ147" s="382">
        <f>0.75*1545</f>
        <v>1158.75</v>
      </c>
      <c r="BA147" s="372"/>
      <c r="BB147" s="382">
        <f t="shared" si="36"/>
        <v>1158.75</v>
      </c>
      <c r="BC147" s="372">
        <f t="shared" si="37"/>
        <v>1158.75</v>
      </c>
      <c r="BD147" s="372">
        <f t="shared" si="38"/>
        <v>-805.75</v>
      </c>
      <c r="BE147" s="376">
        <f t="shared" si="39"/>
        <v>-0.14180746216121085</v>
      </c>
      <c r="BF147" s="372"/>
      <c r="BG147" s="372"/>
      <c r="BH147" s="372"/>
      <c r="BI147" s="372" t="s">
        <v>1183</v>
      </c>
      <c r="BJ147" s="372" t="s">
        <v>1008</v>
      </c>
      <c r="BK147" s="372"/>
      <c r="BL147" s="372" t="s">
        <v>1090</v>
      </c>
      <c r="BM147" s="372"/>
      <c r="BN147" s="372"/>
      <c r="BO147" s="372"/>
      <c r="BP147" s="372"/>
      <c r="BQ147" s="372"/>
      <c r="BR147" s="372"/>
      <c r="BS147" s="372"/>
      <c r="BT147" s="372"/>
      <c r="BU147" s="372"/>
      <c r="BV147" s="372"/>
      <c r="BW147" s="372"/>
      <c r="BX147" s="372"/>
      <c r="BY147" s="372"/>
      <c r="BZ147" s="372"/>
      <c r="CA147" s="372"/>
      <c r="CB147" s="372"/>
      <c r="CC147" s="372"/>
      <c r="CD147" s="372"/>
      <c r="CE147" s="372"/>
      <c r="CF147" s="372"/>
      <c r="CG147" s="372"/>
      <c r="CH147" s="372"/>
      <c r="CI147" s="372"/>
      <c r="CJ147" s="372"/>
      <c r="CK147" s="372"/>
      <c r="CL147" s="372"/>
      <c r="CM147" s="372"/>
      <c r="CN147" s="372"/>
      <c r="CO147" s="372"/>
      <c r="CP147" s="372"/>
      <c r="CQ147" s="372"/>
      <c r="CR147" s="372"/>
      <c r="CS147" s="372"/>
      <c r="CT147" s="372"/>
      <c r="CU147" s="372"/>
      <c r="CV147" s="372"/>
      <c r="CW147" s="372"/>
      <c r="CX147" s="372"/>
      <c r="CY147" s="372"/>
      <c r="CZ147" s="372"/>
      <c r="DA147" s="372"/>
      <c r="DB147" s="372"/>
      <c r="DC147" s="372"/>
      <c r="DD147" s="372"/>
      <c r="DE147" s="372"/>
      <c r="DF147" s="372"/>
      <c r="DG147" s="372"/>
      <c r="DH147" s="372"/>
      <c r="DI147" s="372"/>
      <c r="DJ147" s="372"/>
      <c r="DK147" s="372"/>
      <c r="DL147" s="372"/>
      <c r="DM147" s="372"/>
      <c r="DN147" s="372"/>
      <c r="DO147" s="372"/>
      <c r="DP147" s="372"/>
      <c r="DQ147" s="372"/>
      <c r="DR147" s="372"/>
      <c r="DS147" s="372"/>
      <c r="DT147" s="372"/>
      <c r="DU147" s="372"/>
      <c r="DV147" s="372"/>
      <c r="DW147" s="372"/>
      <c r="DX147" s="372"/>
      <c r="DY147" s="372"/>
      <c r="DZ147" s="372"/>
      <c r="EA147" s="372"/>
      <c r="EB147" s="372"/>
      <c r="EC147" s="372"/>
      <c r="ED147" s="372"/>
      <c r="EE147" s="372"/>
      <c r="EF147" s="372"/>
      <c r="EG147" s="372"/>
      <c r="EH147" s="372"/>
      <c r="EI147" s="372"/>
      <c r="EJ147" s="372"/>
      <c r="EK147" s="372"/>
      <c r="EL147" s="372"/>
      <c r="EM147" s="372"/>
      <c r="EN147" s="372"/>
      <c r="EO147" s="372"/>
      <c r="EP147" s="372"/>
      <c r="EQ147" s="372"/>
      <c r="ER147" s="372"/>
      <c r="ES147" s="372"/>
      <c r="ET147" s="372"/>
      <c r="EU147" s="372"/>
      <c r="EV147" s="372"/>
      <c r="EW147" s="372"/>
      <c r="EX147" s="372"/>
      <c r="EY147" s="372"/>
      <c r="EZ147" s="372"/>
      <c r="FA147" s="372"/>
      <c r="FB147" s="372"/>
      <c r="FC147" s="372"/>
      <c r="FD147" s="372"/>
      <c r="FE147" s="372"/>
      <c r="FF147" s="372"/>
      <c r="FG147" s="372"/>
      <c r="FH147" s="372"/>
      <c r="FI147" s="372"/>
      <c r="FJ147" s="372"/>
      <c r="FK147" s="372"/>
      <c r="FL147" s="372"/>
      <c r="FM147" s="372"/>
      <c r="FN147" s="372"/>
      <c r="FO147" s="372"/>
      <c r="FP147" s="372"/>
      <c r="FQ147" s="372"/>
      <c r="FR147" s="372"/>
      <c r="FS147" s="372"/>
      <c r="FT147" s="372"/>
      <c r="FU147" s="372"/>
      <c r="FV147" s="372"/>
      <c r="FW147" s="372"/>
      <c r="FX147" s="372"/>
      <c r="FY147" s="372"/>
      <c r="FZ147" s="372"/>
      <c r="GA147" s="372"/>
      <c r="GB147" s="372"/>
      <c r="GC147" s="372"/>
      <c r="GD147" s="372"/>
      <c r="GE147" s="372"/>
      <c r="GF147" s="372"/>
      <c r="GG147" s="372"/>
      <c r="GH147" s="372"/>
      <c r="GI147" s="372"/>
      <c r="GJ147" s="372"/>
      <c r="GK147" s="372"/>
      <c r="GL147" s="372"/>
      <c r="GM147" s="372"/>
      <c r="GN147" s="372"/>
      <c r="GO147" s="372"/>
      <c r="GP147" s="372"/>
      <c r="GQ147" s="372"/>
      <c r="GR147" s="372"/>
      <c r="GS147" s="372"/>
      <c r="GT147" s="372"/>
      <c r="GU147" s="372"/>
      <c r="GV147" s="372"/>
      <c r="GW147" s="372"/>
      <c r="GX147" s="372"/>
      <c r="GY147" s="372"/>
      <c r="GZ147" s="372"/>
      <c r="HA147" s="372"/>
      <c r="HB147" s="372"/>
      <c r="HC147" s="372"/>
      <c r="HD147" s="372"/>
      <c r="HE147" s="372"/>
      <c r="HF147" s="372"/>
      <c r="HG147" s="372"/>
      <c r="HH147" s="372"/>
      <c r="HI147" s="372"/>
      <c r="HJ147" s="372"/>
      <c r="HK147" s="372"/>
      <c r="HL147" s="372"/>
      <c r="HM147" s="372"/>
      <c r="HN147" s="372"/>
      <c r="HO147" s="372"/>
      <c r="HP147" s="372"/>
      <c r="HQ147" s="372"/>
      <c r="HR147" s="372"/>
      <c r="HS147" s="372"/>
      <c r="HT147" s="372"/>
      <c r="HU147" s="372"/>
      <c r="HV147" s="372"/>
      <c r="HW147" s="372"/>
      <c r="HX147" s="372"/>
      <c r="HY147" s="372"/>
      <c r="HZ147" s="372"/>
      <c r="IA147" s="372"/>
      <c r="IB147" s="372"/>
      <c r="IC147" s="372"/>
      <c r="ID147" s="372"/>
      <c r="IE147" s="372"/>
      <c r="IF147" s="372"/>
      <c r="IG147" s="372"/>
      <c r="IH147" s="372"/>
      <c r="II147" s="372"/>
      <c r="IJ147" s="372"/>
      <c r="IK147" s="372"/>
      <c r="IL147" s="372"/>
      <c r="IM147" s="372"/>
      <c r="IN147" s="372"/>
      <c r="IO147" s="372"/>
      <c r="IP147" s="372"/>
      <c r="IQ147" s="372"/>
      <c r="IR147" s="372"/>
      <c r="IS147" s="372"/>
      <c r="IT147" s="372"/>
      <c r="IU147" s="372"/>
      <c r="IV147" s="372"/>
      <c r="IW147" s="372"/>
      <c r="IX147" s="372"/>
      <c r="IY147" s="372"/>
      <c r="IZ147" s="372"/>
      <c r="JA147" s="372"/>
      <c r="JB147" s="372"/>
      <c r="JC147" s="372"/>
      <c r="JD147" s="372"/>
      <c r="JE147" s="372"/>
      <c r="JF147" s="372"/>
      <c r="JG147" s="372"/>
      <c r="JH147" s="372"/>
      <c r="JI147" s="372"/>
      <c r="JJ147" s="372"/>
      <c r="JK147" s="372"/>
      <c r="JL147" s="372"/>
      <c r="JM147" s="372"/>
      <c r="JN147" s="372"/>
      <c r="JO147" s="372"/>
      <c r="JP147" s="372"/>
      <c r="JQ147" s="372"/>
      <c r="JR147" s="372"/>
      <c r="JS147" s="372"/>
      <c r="JT147" s="372"/>
      <c r="JU147" s="372"/>
      <c r="JV147" s="372"/>
      <c r="JW147" s="372"/>
      <c r="JX147" s="372"/>
      <c r="JY147" s="372"/>
      <c r="JZ147" s="372"/>
      <c r="KA147" s="372"/>
      <c r="KB147" s="372"/>
      <c r="KC147" s="372"/>
      <c r="KD147" s="372"/>
      <c r="KE147" s="372"/>
      <c r="KF147" s="372"/>
      <c r="KG147" s="372"/>
      <c r="KH147" s="372"/>
      <c r="KI147" s="372"/>
      <c r="KJ147" s="372"/>
      <c r="KK147" s="372"/>
      <c r="KL147" s="372"/>
      <c r="KM147" s="372"/>
      <c r="KN147" s="372"/>
      <c r="KO147" s="372"/>
      <c r="KP147" s="372"/>
      <c r="KQ147" s="372"/>
      <c r="KR147" s="372"/>
      <c r="KS147" s="372"/>
      <c r="KT147" s="372"/>
      <c r="KU147" s="372"/>
      <c r="KV147" s="372"/>
      <c r="KW147" s="372"/>
      <c r="KX147" s="372"/>
      <c r="KY147" s="372"/>
      <c r="KZ147" s="372"/>
      <c r="LA147" s="372"/>
      <c r="LB147" s="372"/>
      <c r="LC147" s="372"/>
      <c r="LD147" s="372"/>
      <c r="LE147" s="372"/>
      <c r="LF147" s="372"/>
      <c r="LG147" s="372"/>
      <c r="LH147" s="372"/>
      <c r="LI147" s="372"/>
      <c r="LJ147" s="372"/>
      <c r="LK147" s="372"/>
      <c r="LL147" s="372"/>
      <c r="LM147" s="372"/>
      <c r="LN147" s="372"/>
      <c r="LO147" s="372"/>
      <c r="LP147" s="372"/>
      <c r="LQ147" s="372"/>
      <c r="LR147" s="372"/>
      <c r="LS147" s="372"/>
      <c r="LT147" s="372"/>
      <c r="LU147" s="372"/>
      <c r="LV147" s="372"/>
      <c r="LW147" s="372"/>
      <c r="LX147" s="372"/>
      <c r="LY147" s="372"/>
      <c r="LZ147" s="372"/>
      <c r="MA147" s="372"/>
      <c r="MB147" s="372"/>
      <c r="MC147" s="372"/>
      <c r="MD147" s="372"/>
      <c r="ME147" s="372"/>
      <c r="MF147" s="372"/>
      <c r="MG147" s="372"/>
      <c r="MH147" s="372"/>
      <c r="MI147" s="372"/>
      <c r="MJ147" s="372"/>
      <c r="MK147" s="372"/>
      <c r="ML147" s="372"/>
      <c r="MM147" s="372"/>
      <c r="MN147" s="372"/>
      <c r="MO147" s="372"/>
      <c r="MP147" s="372"/>
      <c r="MQ147" s="372"/>
      <c r="MR147" s="372"/>
      <c r="MS147" s="372"/>
      <c r="MT147" s="372"/>
      <c r="MU147" s="372"/>
      <c r="MV147" s="372"/>
      <c r="MW147" s="372"/>
      <c r="MX147" s="372"/>
      <c r="MY147" s="372"/>
      <c r="MZ147" s="372"/>
      <c r="NA147" s="372"/>
      <c r="NB147" s="372"/>
      <c r="NC147" s="372"/>
      <c r="ND147" s="372"/>
      <c r="NE147" s="372"/>
      <c r="NF147" s="372"/>
      <c r="NG147" s="372"/>
      <c r="NH147" s="372"/>
      <c r="NI147" s="372"/>
      <c r="NJ147" s="372"/>
      <c r="NK147" s="372"/>
      <c r="NL147" s="372"/>
      <c r="NM147" s="372"/>
      <c r="NN147" s="372"/>
      <c r="NO147" s="372"/>
      <c r="NP147" s="372"/>
      <c r="NQ147" s="372"/>
      <c r="NR147" s="372"/>
      <c r="NS147" s="372"/>
      <c r="NT147" s="372"/>
      <c r="NU147" s="372"/>
      <c r="NV147" s="372"/>
      <c r="NW147" s="372"/>
      <c r="NX147" s="372"/>
      <c r="NY147" s="372"/>
      <c r="NZ147" s="372"/>
      <c r="OA147" s="372"/>
      <c r="OB147" s="372"/>
      <c r="OC147" s="372"/>
      <c r="OD147" s="372"/>
      <c r="OE147" s="372"/>
      <c r="OF147" s="372"/>
      <c r="OG147" s="372"/>
      <c r="OH147" s="372"/>
      <c r="OI147" s="372"/>
      <c r="OJ147" s="372"/>
      <c r="OK147" s="372"/>
      <c r="OL147" s="372"/>
      <c r="OM147" s="372"/>
      <c r="ON147" s="372"/>
      <c r="OO147" s="372"/>
      <c r="OP147" s="372"/>
      <c r="OQ147" s="372"/>
      <c r="OR147" s="372"/>
      <c r="OS147" s="372"/>
      <c r="OT147" s="372"/>
      <c r="OU147" s="372"/>
      <c r="OV147" s="372"/>
      <c r="OW147" s="372"/>
      <c r="OX147" s="372"/>
      <c r="OY147" s="372"/>
      <c r="OZ147" s="372"/>
      <c r="PA147" s="372"/>
      <c r="PB147" s="372"/>
      <c r="PC147" s="372"/>
      <c r="PD147" s="372"/>
      <c r="PE147" s="372"/>
      <c r="PF147" s="372"/>
      <c r="PG147" s="372"/>
      <c r="PH147" s="372"/>
      <c r="PI147" s="372"/>
      <c r="PJ147" s="372"/>
      <c r="PK147" s="372"/>
      <c r="PL147" s="372"/>
      <c r="PM147" s="372"/>
      <c r="PN147" s="372"/>
      <c r="PO147" s="372"/>
      <c r="PP147" s="372"/>
    </row>
    <row r="148" spans="1:432" s="227" customFormat="1" x14ac:dyDescent="0.2">
      <c r="A148" s="227" t="s">
        <v>16</v>
      </c>
      <c r="B148" s="227" t="s">
        <v>604</v>
      </c>
      <c r="C148" s="227" t="s">
        <v>606</v>
      </c>
      <c r="D148" s="227" t="s">
        <v>605</v>
      </c>
      <c r="F148" s="227" t="s">
        <v>14</v>
      </c>
      <c r="G148" s="227">
        <v>201510</v>
      </c>
      <c r="H148" s="227" t="s">
        <v>689</v>
      </c>
      <c r="I148" s="227" t="s">
        <v>607</v>
      </c>
      <c r="K148" s="14" t="s">
        <v>1315</v>
      </c>
      <c r="L148" s="14" t="s">
        <v>817</v>
      </c>
      <c r="M148" s="14">
        <v>22338</v>
      </c>
      <c r="N148" s="14">
        <v>0</v>
      </c>
      <c r="O148" s="14">
        <v>494</v>
      </c>
      <c r="P148" s="14">
        <v>21844</v>
      </c>
      <c r="Q148" s="195"/>
      <c r="R148" s="195">
        <v>7812</v>
      </c>
      <c r="S148" s="195">
        <f t="shared" si="33"/>
        <v>494</v>
      </c>
      <c r="T148" s="195">
        <f t="shared" si="34"/>
        <v>7318</v>
      </c>
      <c r="U148" s="195"/>
      <c r="V148" s="195"/>
      <c r="W148" s="195">
        <f t="shared" si="35"/>
        <v>7318</v>
      </c>
      <c r="X148" s="195" t="s">
        <v>689</v>
      </c>
      <c r="Y148" s="227">
        <v>8</v>
      </c>
      <c r="Z148" s="227">
        <v>22</v>
      </c>
      <c r="AA148" s="237"/>
      <c r="AB148" s="195" t="s">
        <v>689</v>
      </c>
      <c r="AC148" s="398" t="s">
        <v>965</v>
      </c>
      <c r="AD148" s="309" t="s">
        <v>692</v>
      </c>
      <c r="AE148" s="195"/>
      <c r="AF148" s="195"/>
      <c r="AG148" s="195">
        <v>2</v>
      </c>
      <c r="AH148" s="195">
        <v>2</v>
      </c>
      <c r="AI148" s="195">
        <f>SUM(AG148+AH148)/2</f>
        <v>2</v>
      </c>
      <c r="AJ148" s="195"/>
      <c r="AK148" s="195"/>
      <c r="AL148" s="240"/>
      <c r="AM148" s="195"/>
      <c r="AN148" s="195"/>
      <c r="AO148" s="195"/>
      <c r="AP148" s="195"/>
      <c r="AQ148" s="195"/>
      <c r="AR148" s="195"/>
      <c r="AS148" s="195"/>
      <c r="AT148" s="195"/>
      <c r="AU148" s="195"/>
      <c r="AV148" s="195"/>
      <c r="AW148" s="195">
        <v>1290</v>
      </c>
      <c r="AX148" s="195"/>
      <c r="AY148" s="195"/>
      <c r="AZ148" s="195"/>
      <c r="BA148" s="195"/>
      <c r="BB148" s="386">
        <f t="shared" si="36"/>
        <v>1290</v>
      </c>
      <c r="BC148" s="195">
        <f t="shared" si="37"/>
        <v>1290</v>
      </c>
      <c r="BD148" s="195">
        <f t="shared" si="38"/>
        <v>6028</v>
      </c>
      <c r="BE148" s="359">
        <f t="shared" si="39"/>
        <v>0.77163338453661034</v>
      </c>
      <c r="BF148" s="195"/>
      <c r="BG148" s="195"/>
      <c r="BH148" s="195"/>
      <c r="BI148" s="195" t="s">
        <v>91</v>
      </c>
      <c r="BJ148" s="195" t="s">
        <v>91</v>
      </c>
      <c r="BK148" s="195"/>
      <c r="BL148" s="195" t="s">
        <v>1090</v>
      </c>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row>
    <row r="149" spans="1:432" s="227" customFormat="1" x14ac:dyDescent="0.2">
      <c r="A149" s="227" t="s">
        <v>16</v>
      </c>
      <c r="B149" s="227" t="s">
        <v>503</v>
      </c>
      <c r="C149" s="227" t="s">
        <v>505</v>
      </c>
      <c r="D149" s="227" t="s">
        <v>504</v>
      </c>
      <c r="F149" s="227" t="s">
        <v>14</v>
      </c>
      <c r="G149" s="227">
        <v>201510</v>
      </c>
      <c r="H149" s="227" t="s">
        <v>689</v>
      </c>
      <c r="I149" s="227" t="s">
        <v>506</v>
      </c>
      <c r="K149" s="5" t="s">
        <v>1311</v>
      </c>
      <c r="L149" s="5" t="s">
        <v>817</v>
      </c>
      <c r="M149" s="5">
        <v>22338</v>
      </c>
      <c r="N149" s="5">
        <v>0</v>
      </c>
      <c r="O149" s="5">
        <v>18525</v>
      </c>
      <c r="P149" s="5">
        <v>3813</v>
      </c>
      <c r="Q149" s="195"/>
      <c r="R149" s="195">
        <v>7812</v>
      </c>
      <c r="S149" s="195">
        <f t="shared" si="33"/>
        <v>18525</v>
      </c>
      <c r="T149" s="195">
        <f t="shared" si="34"/>
        <v>-10713</v>
      </c>
      <c r="U149" s="195"/>
      <c r="V149" s="195"/>
      <c r="W149" s="195">
        <f t="shared" si="35"/>
        <v>-10713</v>
      </c>
      <c r="X149" s="195" t="s">
        <v>689</v>
      </c>
      <c r="Y149" s="227">
        <v>12</v>
      </c>
      <c r="Z149" s="227">
        <v>20</v>
      </c>
      <c r="AA149" s="237"/>
      <c r="AB149" s="195" t="s">
        <v>689</v>
      </c>
      <c r="AC149" s="398" t="s">
        <v>1455</v>
      </c>
      <c r="AD149" s="309"/>
      <c r="AE149" s="195"/>
      <c r="AF149" s="195"/>
      <c r="AG149" s="195">
        <v>1</v>
      </c>
      <c r="AH149" s="195">
        <v>1</v>
      </c>
      <c r="AI149" s="195">
        <f>SUM(AG149+AH149)/2</f>
        <v>1</v>
      </c>
      <c r="AJ149" s="195">
        <v>1</v>
      </c>
      <c r="AK149" s="195"/>
      <c r="AL149" s="240"/>
      <c r="AM149" s="195"/>
      <c r="AN149" s="195"/>
      <c r="AO149" s="195"/>
      <c r="AP149" s="195"/>
      <c r="AQ149" s="195"/>
      <c r="AR149" s="195"/>
      <c r="AS149" s="195"/>
      <c r="AT149" s="195"/>
      <c r="AU149" s="195"/>
      <c r="AV149" s="195"/>
      <c r="AW149" s="195"/>
      <c r="AX149" s="195"/>
      <c r="AY149" s="195"/>
      <c r="AZ149" s="195">
        <v>1545</v>
      </c>
      <c r="BA149" s="195"/>
      <c r="BB149" s="386">
        <f t="shared" si="36"/>
        <v>1545</v>
      </c>
      <c r="BC149" s="195">
        <f t="shared" si="37"/>
        <v>1545</v>
      </c>
      <c r="BD149" s="195">
        <f t="shared" si="38"/>
        <v>-12258</v>
      </c>
      <c r="BE149" s="359">
        <f t="shared" si="39"/>
        <v>-1.5691244239631337</v>
      </c>
      <c r="BF149" s="195"/>
      <c r="BG149" s="195"/>
      <c r="BH149" s="195"/>
      <c r="BI149" s="195"/>
      <c r="BJ149" s="195"/>
      <c r="BK149" s="195"/>
      <c r="BL149" s="195" t="s">
        <v>1090</v>
      </c>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row>
    <row r="150" spans="1:432" s="227" customFormat="1" x14ac:dyDescent="0.2">
      <c r="A150" s="227" t="s">
        <v>16</v>
      </c>
      <c r="B150" s="227" t="s">
        <v>144</v>
      </c>
      <c r="C150" s="227" t="s">
        <v>146</v>
      </c>
      <c r="D150" s="227" t="s">
        <v>145</v>
      </c>
      <c r="F150" s="227" t="s">
        <v>14</v>
      </c>
      <c r="G150" s="227">
        <v>201510</v>
      </c>
      <c r="H150" s="227" t="s">
        <v>689</v>
      </c>
      <c r="I150" s="227" t="s">
        <v>147</v>
      </c>
      <c r="K150" s="14" t="s">
        <v>1320</v>
      </c>
      <c r="L150" s="14" t="s">
        <v>817</v>
      </c>
      <c r="M150" s="14">
        <v>22338</v>
      </c>
      <c r="N150" s="14">
        <v>0</v>
      </c>
      <c r="O150" s="14">
        <v>14424</v>
      </c>
      <c r="P150" s="14">
        <v>7914</v>
      </c>
      <c r="Q150" s="195"/>
      <c r="R150" s="195">
        <v>7812</v>
      </c>
      <c r="S150" s="195">
        <f t="shared" si="33"/>
        <v>14424</v>
      </c>
      <c r="T150" s="195">
        <f t="shared" si="34"/>
        <v>-6612</v>
      </c>
      <c r="U150" s="195"/>
      <c r="V150" s="195"/>
      <c r="W150" s="195">
        <f t="shared" si="35"/>
        <v>-6612</v>
      </c>
      <c r="X150" s="195" t="s">
        <v>689</v>
      </c>
      <c r="Y150" s="227">
        <v>8</v>
      </c>
      <c r="Z150" s="227">
        <v>16</v>
      </c>
      <c r="AA150" s="237"/>
      <c r="AB150" s="195" t="s">
        <v>689</v>
      </c>
      <c r="AC150" s="398" t="s">
        <v>965</v>
      </c>
      <c r="AD150" s="309" t="s">
        <v>692</v>
      </c>
      <c r="AE150" s="195"/>
      <c r="AF150" s="195"/>
      <c r="AG150" s="195">
        <v>1</v>
      </c>
      <c r="AH150" s="195">
        <v>1</v>
      </c>
      <c r="AI150" s="195">
        <f>SUM(AG150+AH150)/2</f>
        <v>1</v>
      </c>
      <c r="AJ150" s="195">
        <v>1</v>
      </c>
      <c r="AK150" s="195">
        <v>1</v>
      </c>
      <c r="AL150" s="240"/>
      <c r="AM150" s="195"/>
      <c r="AN150" s="195"/>
      <c r="AO150" s="195"/>
      <c r="AP150" s="364">
        <v>1000</v>
      </c>
      <c r="AQ150" s="195"/>
      <c r="AR150" s="195"/>
      <c r="AS150" s="195"/>
      <c r="AT150" s="195"/>
      <c r="AU150" s="195"/>
      <c r="AV150" s="195"/>
      <c r="AW150" s="195"/>
      <c r="AX150" s="195"/>
      <c r="AY150" s="195"/>
      <c r="AZ150" s="195">
        <v>2100</v>
      </c>
      <c r="BA150" s="195"/>
      <c r="BB150" s="386">
        <f t="shared" si="36"/>
        <v>3100</v>
      </c>
      <c r="BC150" s="195">
        <f t="shared" si="37"/>
        <v>3100</v>
      </c>
      <c r="BD150" s="195">
        <f t="shared" si="38"/>
        <v>-9712</v>
      </c>
      <c r="BE150" s="359">
        <f t="shared" si="39"/>
        <v>-1.243215565796211</v>
      </c>
      <c r="BF150" s="195"/>
      <c r="BG150" s="195"/>
      <c r="BH150" s="195"/>
      <c r="BI150" s="195" t="s">
        <v>1183</v>
      </c>
      <c r="BJ150" s="195" t="s">
        <v>1008</v>
      </c>
      <c r="BK150" s="195"/>
      <c r="BL150" s="195" t="s">
        <v>1090</v>
      </c>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row>
    <row r="151" spans="1:432" s="227" customFormat="1" x14ac:dyDescent="0.2">
      <c r="A151" s="372" t="s">
        <v>16</v>
      </c>
      <c r="B151" s="372" t="s">
        <v>646</v>
      </c>
      <c r="C151" s="372" t="s">
        <v>648</v>
      </c>
      <c r="D151" s="372" t="s">
        <v>647</v>
      </c>
      <c r="E151" s="372"/>
      <c r="F151" s="372" t="s">
        <v>14</v>
      </c>
      <c r="G151" s="372">
        <v>201510</v>
      </c>
      <c r="H151" s="372" t="s">
        <v>689</v>
      </c>
      <c r="I151" s="372" t="s">
        <v>649</v>
      </c>
      <c r="J151" s="372"/>
      <c r="K151" s="373" t="s">
        <v>1345</v>
      </c>
      <c r="L151" s="373" t="s">
        <v>817</v>
      </c>
      <c r="M151" s="373">
        <v>22338</v>
      </c>
      <c r="N151" s="373">
        <v>0</v>
      </c>
      <c r="O151" s="373">
        <v>4084</v>
      </c>
      <c r="P151" s="373">
        <v>18254</v>
      </c>
      <c r="Q151" s="378"/>
      <c r="R151" s="372">
        <v>5682</v>
      </c>
      <c r="S151" s="372">
        <f t="shared" si="33"/>
        <v>4084</v>
      </c>
      <c r="T151" s="372">
        <f t="shared" si="34"/>
        <v>1598</v>
      </c>
      <c r="U151" s="372"/>
      <c r="V151" s="372"/>
      <c r="W151" s="372">
        <f t="shared" si="35"/>
        <v>1598</v>
      </c>
      <c r="X151" s="372" t="s">
        <v>689</v>
      </c>
      <c r="Y151" s="372">
        <v>6</v>
      </c>
      <c r="Z151" s="372">
        <v>16</v>
      </c>
      <c r="AA151" s="378"/>
      <c r="AB151" s="372" t="s">
        <v>689</v>
      </c>
      <c r="AC151" s="398" t="s">
        <v>965</v>
      </c>
      <c r="AD151" s="375" t="s">
        <v>752</v>
      </c>
      <c r="AE151" s="372"/>
      <c r="AF151" s="372"/>
      <c r="AG151" s="372">
        <v>1</v>
      </c>
      <c r="AH151" s="372">
        <v>1</v>
      </c>
      <c r="AI151" s="372">
        <f>SUM(AG151+AH151)/2</f>
        <v>1</v>
      </c>
      <c r="AJ151" s="372">
        <v>1</v>
      </c>
      <c r="AK151" s="372">
        <v>1</v>
      </c>
      <c r="AL151" s="372"/>
      <c r="AM151" s="372"/>
      <c r="AN151" s="372"/>
      <c r="AO151" s="372"/>
      <c r="AP151" s="372"/>
      <c r="AQ151" s="372"/>
      <c r="AR151" s="372"/>
      <c r="AS151" s="372">
        <v>1900</v>
      </c>
      <c r="AT151" s="372"/>
      <c r="AU151" s="372"/>
      <c r="AV151" s="372"/>
      <c r="AW151" s="372"/>
      <c r="AX151" s="372"/>
      <c r="AY151" s="372"/>
      <c r="AZ151" s="372">
        <f>0.75*2100</f>
        <v>1575</v>
      </c>
      <c r="BA151" s="372"/>
      <c r="BB151" s="382">
        <f t="shared" si="36"/>
        <v>3475</v>
      </c>
      <c r="BC151" s="372">
        <f t="shared" si="37"/>
        <v>3475</v>
      </c>
      <c r="BD151" s="372">
        <f t="shared" si="38"/>
        <v>-1877</v>
      </c>
      <c r="BE151" s="376">
        <f t="shared" si="39"/>
        <v>-0.33034142907426961</v>
      </c>
      <c r="BF151" s="372"/>
      <c r="BG151" s="372"/>
      <c r="BH151" s="372"/>
      <c r="BI151" s="372" t="s">
        <v>91</v>
      </c>
      <c r="BJ151" s="372" t="s">
        <v>91</v>
      </c>
      <c r="BK151" s="372"/>
      <c r="BL151" s="372" t="s">
        <v>1090</v>
      </c>
      <c r="BM151" s="372"/>
      <c r="BN151" s="372"/>
      <c r="BO151" s="372"/>
      <c r="BP151" s="372"/>
      <c r="BQ151" s="372"/>
      <c r="BR151" s="372"/>
      <c r="BS151" s="372"/>
      <c r="BT151" s="372"/>
      <c r="BU151" s="372"/>
      <c r="BV151" s="372"/>
      <c r="BW151" s="372"/>
      <c r="BX151" s="372"/>
      <c r="BY151" s="372"/>
      <c r="BZ151" s="372"/>
      <c r="CA151" s="372"/>
      <c r="CB151" s="372"/>
      <c r="CC151" s="372"/>
      <c r="CD151" s="372"/>
      <c r="CE151" s="372"/>
      <c r="CF151" s="372"/>
      <c r="CG151" s="372"/>
      <c r="CH151" s="372"/>
      <c r="CI151" s="372"/>
      <c r="CJ151" s="372"/>
      <c r="CK151" s="372"/>
      <c r="CL151" s="372"/>
      <c r="CM151" s="372"/>
      <c r="CN151" s="372"/>
      <c r="CO151" s="372"/>
      <c r="CP151" s="372"/>
      <c r="CQ151" s="372"/>
      <c r="CR151" s="372"/>
      <c r="CS151" s="372"/>
      <c r="CT151" s="372"/>
      <c r="CU151" s="372"/>
      <c r="CV151" s="372"/>
      <c r="CW151" s="372"/>
      <c r="CX151" s="372"/>
      <c r="CY151" s="372"/>
      <c r="CZ151" s="372"/>
      <c r="DA151" s="372"/>
      <c r="DB151" s="372"/>
      <c r="DC151" s="372"/>
      <c r="DD151" s="372"/>
      <c r="DE151" s="372"/>
      <c r="DF151" s="372"/>
      <c r="DG151" s="372"/>
      <c r="DH151" s="372"/>
      <c r="DI151" s="372"/>
      <c r="DJ151" s="372"/>
      <c r="DK151" s="372"/>
      <c r="DL151" s="372"/>
      <c r="DM151" s="372"/>
      <c r="DN151" s="372"/>
      <c r="DO151" s="372"/>
      <c r="DP151" s="372"/>
      <c r="DQ151" s="372"/>
      <c r="DR151" s="372"/>
      <c r="DS151" s="372"/>
      <c r="DT151" s="372"/>
      <c r="DU151" s="372"/>
      <c r="DV151" s="372"/>
      <c r="DW151" s="372"/>
      <c r="DX151" s="372"/>
      <c r="DY151" s="372"/>
      <c r="DZ151" s="372"/>
      <c r="EA151" s="372"/>
      <c r="EB151" s="372"/>
      <c r="EC151" s="372"/>
      <c r="ED151" s="372"/>
      <c r="EE151" s="372"/>
      <c r="EF151" s="372"/>
      <c r="EG151" s="372"/>
      <c r="EH151" s="372"/>
      <c r="EI151" s="372"/>
      <c r="EJ151" s="372"/>
      <c r="EK151" s="372"/>
      <c r="EL151" s="372"/>
      <c r="EM151" s="372"/>
      <c r="EN151" s="372"/>
      <c r="EO151" s="372"/>
      <c r="EP151" s="372"/>
      <c r="EQ151" s="372"/>
      <c r="ER151" s="372"/>
      <c r="ES151" s="372"/>
      <c r="ET151" s="372"/>
      <c r="EU151" s="372"/>
      <c r="EV151" s="372"/>
      <c r="EW151" s="372"/>
      <c r="EX151" s="372"/>
      <c r="EY151" s="372"/>
      <c r="EZ151" s="372"/>
      <c r="FA151" s="372"/>
      <c r="FB151" s="372"/>
      <c r="FC151" s="372"/>
      <c r="FD151" s="372"/>
      <c r="FE151" s="372"/>
      <c r="FF151" s="372"/>
      <c r="FG151" s="372"/>
      <c r="FH151" s="372"/>
      <c r="FI151" s="372"/>
      <c r="FJ151" s="372"/>
      <c r="FK151" s="372"/>
      <c r="FL151" s="372"/>
      <c r="FM151" s="372"/>
      <c r="FN151" s="372"/>
      <c r="FO151" s="372"/>
      <c r="FP151" s="372"/>
      <c r="FQ151" s="372"/>
      <c r="FR151" s="372"/>
      <c r="FS151" s="372"/>
      <c r="FT151" s="372"/>
      <c r="FU151" s="372"/>
      <c r="FV151" s="372"/>
      <c r="FW151" s="372"/>
      <c r="FX151" s="372"/>
      <c r="FY151" s="372"/>
      <c r="FZ151" s="372"/>
      <c r="GA151" s="372"/>
      <c r="GB151" s="372"/>
      <c r="GC151" s="372"/>
      <c r="GD151" s="372"/>
      <c r="GE151" s="372"/>
      <c r="GF151" s="372"/>
      <c r="GG151" s="372"/>
      <c r="GH151" s="372"/>
      <c r="GI151" s="372"/>
      <c r="GJ151" s="372"/>
      <c r="GK151" s="372"/>
      <c r="GL151" s="372"/>
      <c r="GM151" s="372"/>
      <c r="GN151" s="372"/>
      <c r="GO151" s="372"/>
      <c r="GP151" s="372"/>
      <c r="GQ151" s="372"/>
      <c r="GR151" s="372"/>
      <c r="GS151" s="372"/>
      <c r="GT151" s="372"/>
      <c r="GU151" s="372"/>
      <c r="GV151" s="372"/>
      <c r="GW151" s="372"/>
      <c r="GX151" s="372"/>
      <c r="GY151" s="372"/>
      <c r="GZ151" s="372"/>
      <c r="HA151" s="372"/>
      <c r="HB151" s="372"/>
      <c r="HC151" s="372"/>
      <c r="HD151" s="372"/>
      <c r="HE151" s="372"/>
      <c r="HF151" s="372"/>
      <c r="HG151" s="372"/>
      <c r="HH151" s="372"/>
      <c r="HI151" s="372"/>
      <c r="HJ151" s="372"/>
      <c r="HK151" s="372"/>
      <c r="HL151" s="372"/>
      <c r="HM151" s="372"/>
      <c r="HN151" s="372"/>
      <c r="HO151" s="372"/>
      <c r="HP151" s="372"/>
      <c r="HQ151" s="372"/>
      <c r="HR151" s="372"/>
      <c r="HS151" s="372"/>
      <c r="HT151" s="372"/>
      <c r="HU151" s="372"/>
      <c r="HV151" s="372"/>
      <c r="HW151" s="372"/>
      <c r="HX151" s="372"/>
      <c r="HY151" s="372"/>
      <c r="HZ151" s="372"/>
      <c r="IA151" s="372"/>
      <c r="IB151" s="372"/>
      <c r="IC151" s="372"/>
      <c r="ID151" s="372"/>
      <c r="IE151" s="372"/>
      <c r="IF151" s="372"/>
      <c r="IG151" s="372"/>
      <c r="IH151" s="372"/>
      <c r="II151" s="372"/>
      <c r="IJ151" s="372"/>
      <c r="IK151" s="372"/>
      <c r="IL151" s="372"/>
      <c r="IM151" s="372"/>
      <c r="IN151" s="372"/>
      <c r="IO151" s="372"/>
      <c r="IP151" s="372"/>
      <c r="IQ151" s="372"/>
      <c r="IR151" s="372"/>
      <c r="IS151" s="372"/>
      <c r="IT151" s="372"/>
      <c r="IU151" s="372"/>
      <c r="IV151" s="372"/>
      <c r="IW151" s="372"/>
      <c r="IX151" s="372"/>
      <c r="IY151" s="372"/>
      <c r="IZ151" s="372"/>
      <c r="JA151" s="372"/>
      <c r="JB151" s="372"/>
      <c r="JC151" s="372"/>
      <c r="JD151" s="372"/>
      <c r="JE151" s="372"/>
      <c r="JF151" s="372"/>
      <c r="JG151" s="372"/>
      <c r="JH151" s="372"/>
      <c r="JI151" s="372"/>
      <c r="JJ151" s="372"/>
      <c r="JK151" s="372"/>
      <c r="JL151" s="372"/>
      <c r="JM151" s="372"/>
      <c r="JN151" s="372"/>
      <c r="JO151" s="372"/>
      <c r="JP151" s="372"/>
      <c r="JQ151" s="372"/>
      <c r="JR151" s="372"/>
      <c r="JS151" s="372"/>
      <c r="JT151" s="372"/>
      <c r="JU151" s="372"/>
      <c r="JV151" s="372"/>
      <c r="JW151" s="372"/>
      <c r="JX151" s="372"/>
      <c r="JY151" s="372"/>
      <c r="JZ151" s="372"/>
      <c r="KA151" s="372"/>
      <c r="KB151" s="372"/>
      <c r="KC151" s="372"/>
      <c r="KD151" s="372"/>
      <c r="KE151" s="372"/>
      <c r="KF151" s="372"/>
      <c r="KG151" s="372"/>
      <c r="KH151" s="372"/>
      <c r="KI151" s="372"/>
      <c r="KJ151" s="372"/>
      <c r="KK151" s="372"/>
      <c r="KL151" s="372"/>
      <c r="KM151" s="372"/>
      <c r="KN151" s="372"/>
      <c r="KO151" s="372"/>
      <c r="KP151" s="372"/>
      <c r="KQ151" s="372"/>
      <c r="KR151" s="372"/>
      <c r="KS151" s="372"/>
      <c r="KT151" s="372"/>
      <c r="KU151" s="372"/>
      <c r="KV151" s="372"/>
      <c r="KW151" s="372"/>
      <c r="KX151" s="372"/>
      <c r="KY151" s="372"/>
      <c r="KZ151" s="372"/>
      <c r="LA151" s="372"/>
      <c r="LB151" s="372"/>
      <c r="LC151" s="372"/>
      <c r="LD151" s="372"/>
      <c r="LE151" s="372"/>
      <c r="LF151" s="372"/>
      <c r="LG151" s="372"/>
      <c r="LH151" s="372"/>
      <c r="LI151" s="372"/>
      <c r="LJ151" s="372"/>
      <c r="LK151" s="372"/>
      <c r="LL151" s="372"/>
      <c r="LM151" s="372"/>
      <c r="LN151" s="372"/>
      <c r="LO151" s="372"/>
      <c r="LP151" s="372"/>
      <c r="LQ151" s="372"/>
      <c r="LR151" s="372"/>
      <c r="LS151" s="372"/>
      <c r="LT151" s="372"/>
      <c r="LU151" s="372"/>
      <c r="LV151" s="372"/>
      <c r="LW151" s="372"/>
      <c r="LX151" s="372"/>
      <c r="LY151" s="372"/>
      <c r="LZ151" s="372"/>
      <c r="MA151" s="372"/>
      <c r="MB151" s="372"/>
      <c r="MC151" s="372"/>
      <c r="MD151" s="372"/>
      <c r="ME151" s="372"/>
      <c r="MF151" s="372"/>
      <c r="MG151" s="372"/>
      <c r="MH151" s="372"/>
      <c r="MI151" s="372"/>
      <c r="MJ151" s="372"/>
      <c r="MK151" s="372"/>
      <c r="ML151" s="372"/>
      <c r="MM151" s="372"/>
      <c r="MN151" s="372"/>
      <c r="MO151" s="372"/>
      <c r="MP151" s="372"/>
      <c r="MQ151" s="372"/>
      <c r="MR151" s="372"/>
      <c r="MS151" s="372"/>
      <c r="MT151" s="372"/>
      <c r="MU151" s="372"/>
      <c r="MV151" s="372"/>
      <c r="MW151" s="372"/>
      <c r="MX151" s="372"/>
      <c r="MY151" s="372"/>
      <c r="MZ151" s="372"/>
      <c r="NA151" s="372"/>
      <c r="NB151" s="372"/>
      <c r="NC151" s="372"/>
      <c r="ND151" s="372"/>
      <c r="NE151" s="372"/>
      <c r="NF151" s="372"/>
      <c r="NG151" s="372"/>
      <c r="NH151" s="372"/>
      <c r="NI151" s="372"/>
      <c r="NJ151" s="372"/>
      <c r="NK151" s="372"/>
      <c r="NL151" s="372"/>
      <c r="NM151" s="372"/>
      <c r="NN151" s="372"/>
      <c r="NO151" s="372"/>
      <c r="NP151" s="372"/>
      <c r="NQ151" s="372"/>
      <c r="NR151" s="372"/>
      <c r="NS151" s="372"/>
      <c r="NT151" s="372"/>
      <c r="NU151" s="372"/>
      <c r="NV151" s="372"/>
      <c r="NW151" s="372"/>
      <c r="NX151" s="372"/>
      <c r="NY151" s="372"/>
      <c r="NZ151" s="372"/>
      <c r="OA151" s="372"/>
      <c r="OB151" s="372"/>
      <c r="OC151" s="372"/>
      <c r="OD151" s="372"/>
      <c r="OE151" s="372"/>
      <c r="OF151" s="372"/>
      <c r="OG151" s="372"/>
      <c r="OH151" s="372"/>
      <c r="OI151" s="372"/>
      <c r="OJ151" s="372"/>
      <c r="OK151" s="372"/>
      <c r="OL151" s="372"/>
      <c r="OM151" s="372"/>
      <c r="ON151" s="372"/>
      <c r="OO151" s="372"/>
      <c r="OP151" s="372"/>
      <c r="OQ151" s="372"/>
      <c r="OR151" s="372"/>
      <c r="OS151" s="372"/>
      <c r="OT151" s="372"/>
      <c r="OU151" s="372"/>
      <c r="OV151" s="372"/>
      <c r="OW151" s="372"/>
      <c r="OX151" s="372"/>
      <c r="OY151" s="372"/>
      <c r="OZ151" s="372"/>
      <c r="PA151" s="372"/>
      <c r="PB151" s="372"/>
      <c r="PC151" s="372"/>
      <c r="PD151" s="372"/>
      <c r="PE151" s="372"/>
      <c r="PF151" s="372"/>
      <c r="PG151" s="372"/>
      <c r="PH151" s="372"/>
      <c r="PI151" s="372"/>
      <c r="PJ151" s="372"/>
      <c r="PK151" s="372"/>
      <c r="PL151" s="372"/>
      <c r="PM151" s="372"/>
      <c r="PN151" s="372"/>
      <c r="PO151" s="372"/>
      <c r="PP151" s="372"/>
    </row>
    <row r="152" spans="1:432" s="227" customFormat="1" x14ac:dyDescent="0.2">
      <c r="A152" s="227" t="s">
        <v>58</v>
      </c>
      <c r="B152" s="227" t="s">
        <v>186</v>
      </c>
      <c r="C152" s="227" t="s">
        <v>188</v>
      </c>
      <c r="D152" s="227" t="s">
        <v>187</v>
      </c>
      <c r="F152" s="227" t="s">
        <v>14</v>
      </c>
      <c r="G152" s="227">
        <v>201410</v>
      </c>
      <c r="H152" s="227" t="s">
        <v>689</v>
      </c>
      <c r="I152" s="227" t="s">
        <v>189</v>
      </c>
      <c r="K152" s="14" t="s">
        <v>1323</v>
      </c>
      <c r="L152" s="14" t="s">
        <v>817</v>
      </c>
      <c r="M152" s="14">
        <v>21456</v>
      </c>
      <c r="N152" s="14">
        <v>0</v>
      </c>
      <c r="O152" s="14">
        <v>166</v>
      </c>
      <c r="P152" s="14">
        <v>21290</v>
      </c>
      <c r="Q152" s="14" t="s">
        <v>13</v>
      </c>
      <c r="R152" s="195">
        <v>7812</v>
      </c>
      <c r="S152" s="195">
        <f t="shared" ref="S152:S180" si="40">O152</f>
        <v>166</v>
      </c>
      <c r="T152" s="195">
        <f t="shared" ref="T152:T180" si="41">R152-S152</f>
        <v>7646</v>
      </c>
      <c r="U152" s="195"/>
      <c r="V152" s="195"/>
      <c r="W152" s="195">
        <f t="shared" ref="W152:W180" si="42">T152-U152-V152</f>
        <v>7646</v>
      </c>
      <c r="X152" s="195" t="s">
        <v>689</v>
      </c>
      <c r="Y152" s="227">
        <v>10</v>
      </c>
      <c r="Z152" s="227">
        <v>34</v>
      </c>
      <c r="AA152" s="237"/>
      <c r="AB152" s="195" t="s">
        <v>689</v>
      </c>
      <c r="AC152" s="398" t="s">
        <v>1455</v>
      </c>
      <c r="AD152" s="309"/>
      <c r="AE152" s="195"/>
      <c r="AF152" s="195"/>
      <c r="AG152" s="195">
        <v>4</v>
      </c>
      <c r="AH152" s="195">
        <v>3</v>
      </c>
      <c r="AI152" s="195">
        <f t="shared" ref="AI152:AI180" si="43">SUM(AG152+AH152)/2</f>
        <v>3.5</v>
      </c>
      <c r="AJ152" s="195"/>
      <c r="AK152" s="195"/>
      <c r="AL152" s="240"/>
      <c r="AM152" s="195"/>
      <c r="AN152" s="195"/>
      <c r="AO152" s="195"/>
      <c r="AP152" s="195"/>
      <c r="AQ152" s="195"/>
      <c r="AR152" s="195"/>
      <c r="AS152" s="195"/>
      <c r="AT152" s="195"/>
      <c r="AU152" s="195"/>
      <c r="AV152" s="195"/>
      <c r="AW152" s="195"/>
      <c r="AX152" s="195"/>
      <c r="AY152" s="195"/>
      <c r="AZ152" s="195"/>
      <c r="BA152" s="195"/>
      <c r="BB152" s="386">
        <f t="shared" ref="BB152:BB180" si="44">SUM(AM152:BA152)</f>
        <v>0</v>
      </c>
      <c r="BC152" s="195">
        <f t="shared" ref="BC152:BC180" si="45">U152+V152+BB152</f>
        <v>0</v>
      </c>
      <c r="BD152" s="195">
        <f t="shared" ref="BD152:BD180" si="46">W152-BB152</f>
        <v>7646</v>
      </c>
      <c r="BE152" s="359">
        <f t="shared" ref="BE152:BE180" si="47">BD152/R152</f>
        <v>0.97875064004096257</v>
      </c>
      <c r="BF152" s="195"/>
      <c r="BG152" s="195"/>
      <c r="BH152" s="195"/>
      <c r="BI152" s="195"/>
      <c r="BJ152" s="195"/>
      <c r="BK152" s="195"/>
      <c r="BL152" s="195" t="s">
        <v>1505</v>
      </c>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row>
    <row r="153" spans="1:432" s="227" customFormat="1" x14ac:dyDescent="0.2">
      <c r="A153" s="342" t="s">
        <v>58</v>
      </c>
      <c r="B153" s="342" t="s">
        <v>193</v>
      </c>
      <c r="C153" s="342" t="s">
        <v>195</v>
      </c>
      <c r="D153" s="342" t="s">
        <v>194</v>
      </c>
      <c r="E153" s="342"/>
      <c r="F153" s="342" t="s">
        <v>14</v>
      </c>
      <c r="G153" s="342">
        <v>201510</v>
      </c>
      <c r="H153" s="342" t="s">
        <v>689</v>
      </c>
      <c r="I153" s="342" t="s">
        <v>196</v>
      </c>
      <c r="J153" s="342"/>
      <c r="K153" s="342" t="s">
        <v>1317</v>
      </c>
      <c r="L153" s="342" t="s">
        <v>1317</v>
      </c>
      <c r="M153" s="342"/>
      <c r="N153" s="342"/>
      <c r="O153" s="342"/>
      <c r="P153" s="342"/>
      <c r="Q153" s="342"/>
      <c r="R153" s="342">
        <v>7812</v>
      </c>
      <c r="S153" s="342">
        <f t="shared" si="40"/>
        <v>0</v>
      </c>
      <c r="T153" s="342">
        <f t="shared" si="41"/>
        <v>7812</v>
      </c>
      <c r="U153" s="342"/>
      <c r="V153" s="342"/>
      <c r="W153" s="342">
        <f t="shared" si="42"/>
        <v>7812</v>
      </c>
      <c r="X153" s="342" t="s">
        <v>689</v>
      </c>
      <c r="Y153" s="342">
        <v>10</v>
      </c>
      <c r="Z153" s="342">
        <v>10</v>
      </c>
      <c r="AA153" s="343"/>
      <c r="AB153" s="342" t="s">
        <v>689</v>
      </c>
      <c r="AC153" s="398" t="s">
        <v>1455</v>
      </c>
      <c r="AD153" s="344"/>
      <c r="AE153" s="342"/>
      <c r="AF153" s="342"/>
      <c r="AG153" s="342">
        <v>2</v>
      </c>
      <c r="AH153" s="342">
        <v>2.5</v>
      </c>
      <c r="AI153" s="342">
        <f t="shared" si="43"/>
        <v>2.25</v>
      </c>
      <c r="AJ153" s="342"/>
      <c r="AK153" s="342"/>
      <c r="AL153" s="342"/>
      <c r="AM153" s="342"/>
      <c r="AN153" s="342"/>
      <c r="AO153" s="342"/>
      <c r="AP153" s="342"/>
      <c r="AQ153" s="342"/>
      <c r="AR153" s="342"/>
      <c r="AS153" s="342"/>
      <c r="AT153" s="342"/>
      <c r="AU153" s="342"/>
      <c r="AV153" s="342"/>
      <c r="AW153" s="342"/>
      <c r="AX153" s="342"/>
      <c r="AY153" s="342"/>
      <c r="AZ153" s="342"/>
      <c r="BA153" s="342"/>
      <c r="BB153" s="386">
        <f t="shared" si="44"/>
        <v>0</v>
      </c>
      <c r="BC153" s="195">
        <f t="shared" si="45"/>
        <v>0</v>
      </c>
      <c r="BD153" s="195">
        <f t="shared" si="46"/>
        <v>7812</v>
      </c>
      <c r="BE153" s="359">
        <f t="shared" si="47"/>
        <v>1</v>
      </c>
      <c r="BF153" s="342"/>
      <c r="BG153" s="342"/>
      <c r="BH153" s="342"/>
      <c r="BI153" s="342"/>
      <c r="BJ153" s="342"/>
      <c r="BK153" s="342"/>
      <c r="BL153" s="342" t="s">
        <v>1505</v>
      </c>
      <c r="BM153" s="342"/>
      <c r="BN153" s="342"/>
      <c r="BO153" s="342"/>
      <c r="BP153" s="342"/>
      <c r="BQ153" s="342"/>
      <c r="BR153" s="342"/>
      <c r="BS153" s="342"/>
      <c r="BT153" s="342"/>
      <c r="BU153" s="342"/>
      <c r="BV153" s="342"/>
      <c r="BW153" s="342"/>
      <c r="BX153" s="342"/>
      <c r="BY153" s="342"/>
      <c r="BZ153" s="342"/>
      <c r="CA153" s="342"/>
      <c r="CB153" s="342"/>
      <c r="CC153" s="342"/>
      <c r="CD153" s="342"/>
      <c r="CE153" s="342"/>
      <c r="CF153" s="342"/>
      <c r="CG153" s="342"/>
      <c r="CH153" s="342"/>
      <c r="CI153" s="342"/>
      <c r="CJ153" s="342"/>
      <c r="CK153" s="342"/>
      <c r="CL153" s="342"/>
      <c r="CM153" s="342"/>
      <c r="CN153" s="342"/>
      <c r="CO153" s="342"/>
      <c r="CP153" s="342"/>
      <c r="CQ153" s="342"/>
      <c r="CR153" s="342"/>
      <c r="CS153" s="342"/>
      <c r="CT153" s="342"/>
      <c r="CU153" s="342"/>
      <c r="CV153" s="342"/>
      <c r="CW153" s="342"/>
      <c r="CX153" s="342"/>
      <c r="CY153" s="342"/>
      <c r="CZ153" s="342"/>
      <c r="DA153" s="342"/>
      <c r="DB153" s="342"/>
      <c r="DC153" s="342"/>
      <c r="DD153" s="342"/>
      <c r="DE153" s="342"/>
      <c r="DF153" s="342"/>
      <c r="DG153" s="342"/>
      <c r="DH153" s="342"/>
      <c r="DI153" s="342"/>
      <c r="DJ153" s="342"/>
      <c r="DK153" s="342"/>
      <c r="DL153" s="342"/>
      <c r="DM153" s="342"/>
      <c r="DN153" s="342"/>
      <c r="DO153" s="342"/>
      <c r="DP153" s="342"/>
      <c r="DQ153" s="342"/>
      <c r="DR153" s="342"/>
      <c r="DS153" s="342"/>
      <c r="DT153" s="342"/>
      <c r="DU153" s="342"/>
      <c r="DV153" s="342"/>
      <c r="DW153" s="342"/>
      <c r="DX153" s="342"/>
      <c r="DY153" s="342"/>
      <c r="DZ153" s="342"/>
      <c r="EA153" s="342"/>
      <c r="EB153" s="342"/>
      <c r="EC153" s="342"/>
      <c r="ED153" s="342"/>
      <c r="EE153" s="342"/>
      <c r="EF153" s="342"/>
      <c r="EG153" s="342"/>
      <c r="EH153" s="342"/>
      <c r="EI153" s="342"/>
      <c r="EJ153" s="342"/>
      <c r="EK153" s="342"/>
      <c r="EL153" s="342"/>
      <c r="EM153" s="342"/>
      <c r="EN153" s="342"/>
      <c r="EO153" s="342"/>
      <c r="EP153" s="342"/>
      <c r="EQ153" s="342"/>
      <c r="ER153" s="342"/>
      <c r="ES153" s="342">
        <f>ET153*3</f>
        <v>12894.75</v>
      </c>
      <c r="ET153" s="342">
        <f>716.375*6</f>
        <v>4298.25</v>
      </c>
      <c r="EU153" s="342"/>
      <c r="EV153" s="342"/>
      <c r="EW153" s="342"/>
      <c r="EX153" s="342"/>
      <c r="EY153" s="342"/>
      <c r="EZ153" s="342"/>
      <c r="FA153" s="342"/>
      <c r="FB153" s="342"/>
      <c r="FC153" s="342"/>
      <c r="FD153" s="342"/>
      <c r="FE153" s="342"/>
      <c r="FF153" s="342"/>
      <c r="FG153" s="342"/>
      <c r="FH153" s="342"/>
      <c r="FI153" s="342"/>
      <c r="FJ153" s="342"/>
      <c r="FK153" s="342"/>
      <c r="FL153" s="342"/>
      <c r="FM153" s="342"/>
      <c r="FN153" s="342"/>
      <c r="FO153" s="342"/>
      <c r="FP153" s="342"/>
      <c r="FQ153" s="342"/>
      <c r="FR153" s="342"/>
      <c r="FS153" s="342"/>
      <c r="FT153" s="342"/>
      <c r="FU153" s="342"/>
      <c r="FV153" s="342"/>
      <c r="FW153" s="342"/>
      <c r="FX153" s="342"/>
      <c r="FY153" s="342"/>
      <c r="FZ153" s="342"/>
      <c r="GA153" s="342"/>
      <c r="GB153" s="342"/>
      <c r="GC153" s="342"/>
      <c r="GD153" s="342"/>
      <c r="GE153" s="342"/>
      <c r="GF153" s="342"/>
      <c r="GG153" s="342"/>
      <c r="GH153" s="342"/>
      <c r="GI153" s="342"/>
      <c r="GJ153" s="342"/>
      <c r="GK153" s="342"/>
      <c r="GL153" s="342"/>
      <c r="GM153" s="342"/>
      <c r="GN153" s="342"/>
      <c r="GO153" s="342"/>
      <c r="GP153" s="342"/>
      <c r="GQ153" s="342"/>
      <c r="GR153" s="342"/>
      <c r="GS153" s="342"/>
      <c r="GT153" s="342"/>
      <c r="GU153" s="342"/>
      <c r="GV153" s="342"/>
      <c r="GW153" s="342"/>
      <c r="GX153" s="342"/>
      <c r="GY153" s="342"/>
      <c r="GZ153" s="342"/>
      <c r="HA153" s="342"/>
      <c r="HB153" s="342"/>
      <c r="HC153" s="342"/>
      <c r="HD153" s="342"/>
      <c r="HE153" s="342"/>
      <c r="HF153" s="342"/>
      <c r="HG153" s="342"/>
      <c r="HH153" s="342"/>
      <c r="HI153" s="342"/>
      <c r="HJ153" s="342"/>
      <c r="HK153" s="342"/>
      <c r="HL153" s="342"/>
      <c r="HM153" s="342"/>
      <c r="HN153" s="342"/>
      <c r="HO153" s="342"/>
      <c r="HP153" s="342"/>
      <c r="HQ153" s="342"/>
      <c r="HR153" s="342"/>
      <c r="HS153" s="342"/>
      <c r="HT153" s="342"/>
      <c r="HU153" s="342"/>
      <c r="HV153" s="342"/>
      <c r="HW153" s="342"/>
      <c r="HX153" s="342"/>
      <c r="HY153" s="342"/>
      <c r="HZ153" s="342"/>
      <c r="IA153" s="342"/>
      <c r="IB153" s="342"/>
      <c r="IC153" s="342"/>
      <c r="ID153" s="342"/>
      <c r="IE153" s="342"/>
      <c r="IF153" s="342"/>
      <c r="IG153" s="342"/>
      <c r="IH153" s="342"/>
      <c r="II153" s="342"/>
      <c r="IJ153" s="342"/>
      <c r="IK153" s="342"/>
      <c r="IL153" s="342"/>
      <c r="IM153" s="342"/>
      <c r="IN153" s="342"/>
      <c r="IO153" s="342"/>
      <c r="IP153" s="342"/>
      <c r="IQ153" s="342"/>
      <c r="IR153" s="342"/>
      <c r="IS153" s="342"/>
      <c r="IT153" s="342"/>
      <c r="IU153" s="342"/>
      <c r="IV153" s="342"/>
      <c r="IW153" s="342"/>
      <c r="IX153" s="342"/>
      <c r="IY153" s="342"/>
      <c r="IZ153" s="342"/>
      <c r="JA153" s="342"/>
      <c r="JB153" s="342"/>
      <c r="JC153" s="342"/>
      <c r="JD153" s="342"/>
      <c r="JE153" s="342"/>
      <c r="JF153" s="342"/>
      <c r="JG153" s="342"/>
      <c r="JH153" s="342"/>
      <c r="JI153" s="342"/>
      <c r="JJ153" s="342"/>
      <c r="JK153" s="342"/>
      <c r="JL153" s="342"/>
      <c r="JM153" s="342"/>
      <c r="JN153" s="342"/>
      <c r="JO153" s="342"/>
      <c r="JP153" s="342"/>
      <c r="JQ153" s="342"/>
      <c r="JR153" s="342"/>
      <c r="JS153" s="342"/>
      <c r="JT153" s="342"/>
      <c r="JU153" s="342"/>
      <c r="JV153" s="342"/>
      <c r="JW153" s="342"/>
      <c r="JX153" s="342"/>
      <c r="JY153" s="342"/>
      <c r="JZ153" s="342"/>
      <c r="KA153" s="342"/>
      <c r="KB153" s="342"/>
      <c r="KC153" s="342"/>
      <c r="KD153" s="342"/>
      <c r="KE153" s="342"/>
      <c r="KF153" s="342"/>
      <c r="KG153" s="342"/>
      <c r="KH153" s="342"/>
      <c r="KI153" s="342"/>
      <c r="KJ153" s="342"/>
      <c r="KK153" s="342"/>
      <c r="KL153" s="342"/>
      <c r="KM153" s="342"/>
      <c r="KN153" s="342"/>
      <c r="KO153" s="342"/>
      <c r="KP153" s="342"/>
      <c r="KQ153" s="342"/>
      <c r="KR153" s="342"/>
      <c r="KS153" s="342"/>
      <c r="KT153" s="342"/>
      <c r="KU153" s="342"/>
      <c r="KV153" s="342"/>
      <c r="KW153" s="342"/>
      <c r="KX153" s="342"/>
      <c r="KY153" s="342"/>
      <c r="KZ153" s="342"/>
      <c r="LA153" s="342"/>
      <c r="LB153" s="342"/>
      <c r="LC153" s="342"/>
      <c r="LD153" s="342"/>
      <c r="LE153" s="342"/>
      <c r="LF153" s="342"/>
      <c r="LG153" s="342"/>
      <c r="LH153" s="342"/>
      <c r="LI153" s="342"/>
      <c r="LJ153" s="342"/>
      <c r="LK153" s="342"/>
      <c r="LL153" s="342"/>
      <c r="LM153" s="342"/>
      <c r="LN153" s="342"/>
      <c r="LO153" s="342"/>
      <c r="LP153" s="342"/>
      <c r="LQ153" s="342"/>
      <c r="LR153" s="342"/>
      <c r="LS153" s="342"/>
      <c r="LT153" s="342"/>
      <c r="LU153" s="342"/>
      <c r="LV153" s="342"/>
      <c r="LW153" s="342"/>
      <c r="LX153" s="342"/>
      <c r="LY153" s="342"/>
      <c r="LZ153" s="342"/>
      <c r="MA153" s="342"/>
      <c r="MB153" s="342"/>
      <c r="MC153" s="342"/>
      <c r="MD153" s="342"/>
      <c r="ME153" s="342"/>
      <c r="MF153" s="342"/>
      <c r="MG153" s="342"/>
      <c r="MH153" s="342"/>
      <c r="MI153" s="342"/>
      <c r="MJ153" s="342"/>
      <c r="MK153" s="342"/>
      <c r="ML153" s="342"/>
      <c r="MM153" s="342"/>
      <c r="MN153" s="342"/>
      <c r="MO153" s="342"/>
      <c r="MP153" s="342"/>
      <c r="MQ153" s="342"/>
      <c r="MR153" s="342"/>
      <c r="MS153" s="342"/>
      <c r="MT153" s="342"/>
      <c r="MU153" s="342"/>
      <c r="MV153" s="342"/>
      <c r="MW153" s="342"/>
      <c r="MX153" s="342"/>
      <c r="MY153" s="342"/>
      <c r="MZ153" s="342"/>
      <c r="NA153" s="342"/>
      <c r="NB153" s="342"/>
      <c r="NC153" s="342"/>
      <c r="ND153" s="342"/>
      <c r="NE153" s="342"/>
      <c r="NF153" s="342"/>
      <c r="NG153" s="342"/>
      <c r="NH153" s="342"/>
      <c r="NI153" s="342"/>
      <c r="NJ153" s="342"/>
      <c r="NK153" s="342"/>
      <c r="NL153" s="342"/>
      <c r="NM153" s="342"/>
      <c r="NN153" s="342"/>
      <c r="NO153" s="342"/>
      <c r="NP153" s="342"/>
      <c r="NQ153" s="342"/>
      <c r="NR153" s="342"/>
      <c r="NS153" s="342"/>
      <c r="NT153" s="342"/>
      <c r="NU153" s="342"/>
      <c r="NV153" s="342"/>
      <c r="NW153" s="342"/>
      <c r="NX153" s="342"/>
      <c r="NY153" s="342"/>
      <c r="NZ153" s="342"/>
      <c r="OA153" s="342"/>
      <c r="OB153" s="342"/>
      <c r="OC153" s="342"/>
      <c r="OD153" s="342"/>
      <c r="OE153" s="342"/>
      <c r="OF153" s="342"/>
      <c r="OG153" s="342"/>
      <c r="OH153" s="342"/>
      <c r="OI153" s="342"/>
      <c r="OJ153" s="342"/>
      <c r="OK153" s="342"/>
      <c r="OL153" s="342"/>
      <c r="OM153" s="342"/>
      <c r="ON153" s="342"/>
      <c r="OO153" s="342"/>
      <c r="OP153" s="342"/>
      <c r="OQ153" s="342"/>
      <c r="OR153" s="342"/>
      <c r="OS153" s="342"/>
      <c r="OT153" s="342"/>
      <c r="OU153" s="342"/>
      <c r="OV153" s="342"/>
      <c r="OW153" s="342"/>
      <c r="OX153" s="342"/>
      <c r="OY153" s="342"/>
      <c r="OZ153" s="342"/>
      <c r="PA153" s="342"/>
      <c r="PB153" s="342"/>
      <c r="PC153" s="342"/>
      <c r="PD153" s="342"/>
      <c r="PE153" s="342"/>
      <c r="PF153" s="342"/>
      <c r="PG153" s="342"/>
      <c r="PH153" s="342"/>
      <c r="PI153" s="342"/>
      <c r="PJ153" s="342"/>
      <c r="PK153" s="342"/>
      <c r="PL153" s="342"/>
      <c r="PM153" s="342"/>
      <c r="PN153" s="342"/>
      <c r="PO153" s="342"/>
      <c r="PP153" s="342"/>
    </row>
    <row r="154" spans="1:432" s="227" customFormat="1" x14ac:dyDescent="0.2">
      <c r="A154" s="342" t="s">
        <v>58</v>
      </c>
      <c r="B154" s="342" t="s">
        <v>197</v>
      </c>
      <c r="C154" s="342" t="s">
        <v>199</v>
      </c>
      <c r="D154" s="342" t="s">
        <v>198</v>
      </c>
      <c r="E154" s="342"/>
      <c r="F154" s="342" t="s">
        <v>14</v>
      </c>
      <c r="G154" s="342">
        <v>201510</v>
      </c>
      <c r="H154" s="342" t="s">
        <v>689</v>
      </c>
      <c r="I154" s="342" t="s">
        <v>200</v>
      </c>
      <c r="J154" s="342"/>
      <c r="K154" s="342" t="s">
        <v>1317</v>
      </c>
      <c r="L154" s="342" t="s">
        <v>1317</v>
      </c>
      <c r="M154" s="342"/>
      <c r="N154" s="342"/>
      <c r="O154" s="342"/>
      <c r="P154" s="342"/>
      <c r="Q154" s="342"/>
      <c r="R154" s="342">
        <v>7812</v>
      </c>
      <c r="S154" s="342">
        <f t="shared" si="40"/>
        <v>0</v>
      </c>
      <c r="T154" s="342">
        <f t="shared" si="41"/>
        <v>7812</v>
      </c>
      <c r="U154" s="342"/>
      <c r="V154" s="342"/>
      <c r="W154" s="342">
        <f t="shared" si="42"/>
        <v>7812</v>
      </c>
      <c r="X154" s="342" t="s">
        <v>689</v>
      </c>
      <c r="Y154" s="342">
        <v>12</v>
      </c>
      <c r="Z154" s="342">
        <v>10</v>
      </c>
      <c r="AA154" s="343"/>
      <c r="AB154" s="342" t="s">
        <v>689</v>
      </c>
      <c r="AC154" s="398" t="s">
        <v>1455</v>
      </c>
      <c r="AD154" s="344"/>
      <c r="AE154" s="342"/>
      <c r="AF154" s="342"/>
      <c r="AG154" s="342">
        <v>2</v>
      </c>
      <c r="AH154" s="342">
        <v>3</v>
      </c>
      <c r="AI154" s="342">
        <f t="shared" si="43"/>
        <v>2.5</v>
      </c>
      <c r="AJ154" s="342"/>
      <c r="AK154" s="342"/>
      <c r="AL154" s="342"/>
      <c r="AM154" s="342"/>
      <c r="AN154" s="342"/>
      <c r="AO154" s="342"/>
      <c r="AP154" s="342"/>
      <c r="AQ154" s="342"/>
      <c r="AR154" s="342"/>
      <c r="AS154" s="342"/>
      <c r="AT154" s="342"/>
      <c r="AU154" s="342"/>
      <c r="AV154" s="342"/>
      <c r="AW154" s="342"/>
      <c r="AX154" s="342"/>
      <c r="AY154" s="342"/>
      <c r="AZ154" s="342"/>
      <c r="BA154" s="342"/>
      <c r="BB154" s="386">
        <f t="shared" si="44"/>
        <v>0</v>
      </c>
      <c r="BC154" s="195">
        <f t="shared" si="45"/>
        <v>0</v>
      </c>
      <c r="BD154" s="195">
        <f t="shared" si="46"/>
        <v>7812</v>
      </c>
      <c r="BE154" s="359">
        <f t="shared" si="47"/>
        <v>1</v>
      </c>
      <c r="BF154" s="342"/>
      <c r="BG154" s="342"/>
      <c r="BH154" s="342"/>
      <c r="BI154" s="342"/>
      <c r="BJ154" s="342"/>
      <c r="BK154" s="342"/>
      <c r="BL154" s="342" t="s">
        <v>1505</v>
      </c>
      <c r="BM154" s="342"/>
      <c r="BN154" s="342"/>
      <c r="BO154" s="342"/>
      <c r="BP154" s="342"/>
      <c r="BQ154" s="342"/>
      <c r="BR154" s="342"/>
      <c r="BS154" s="342"/>
      <c r="BT154" s="342"/>
      <c r="BU154" s="342"/>
      <c r="BV154" s="342"/>
      <c r="BW154" s="342"/>
      <c r="BX154" s="342"/>
      <c r="BY154" s="342"/>
      <c r="BZ154" s="342"/>
      <c r="CA154" s="342"/>
      <c r="CB154" s="342"/>
      <c r="CC154" s="342"/>
      <c r="CD154" s="342"/>
      <c r="CE154" s="342"/>
      <c r="CF154" s="342"/>
      <c r="CG154" s="342"/>
      <c r="CH154" s="342"/>
      <c r="CI154" s="342"/>
      <c r="CJ154" s="342"/>
      <c r="CK154" s="342"/>
      <c r="CL154" s="342"/>
      <c r="CM154" s="342"/>
      <c r="CN154" s="342"/>
      <c r="CO154" s="342"/>
      <c r="CP154" s="342"/>
      <c r="CQ154" s="342"/>
      <c r="CR154" s="342"/>
      <c r="CS154" s="342"/>
      <c r="CT154" s="342"/>
      <c r="CU154" s="342"/>
      <c r="CV154" s="342"/>
      <c r="CW154" s="342"/>
      <c r="CX154" s="342"/>
      <c r="CY154" s="342"/>
      <c r="CZ154" s="342"/>
      <c r="DA154" s="342"/>
      <c r="DB154" s="342"/>
      <c r="DC154" s="342"/>
      <c r="DD154" s="342"/>
      <c r="DE154" s="342"/>
      <c r="DF154" s="342"/>
      <c r="DG154" s="342"/>
      <c r="DH154" s="342"/>
      <c r="DI154" s="342"/>
      <c r="DJ154" s="342"/>
      <c r="DK154" s="342"/>
      <c r="DL154" s="342"/>
      <c r="DM154" s="342"/>
      <c r="DN154" s="342"/>
      <c r="DO154" s="342"/>
      <c r="DP154" s="342"/>
      <c r="DQ154" s="342"/>
      <c r="DR154" s="342"/>
      <c r="DS154" s="342"/>
      <c r="DT154" s="342"/>
      <c r="DU154" s="342"/>
      <c r="DV154" s="342"/>
      <c r="DW154" s="342"/>
      <c r="DX154" s="342"/>
      <c r="DY154" s="342"/>
      <c r="DZ154" s="342"/>
      <c r="EA154" s="342"/>
      <c r="EB154" s="342"/>
      <c r="EC154" s="342"/>
      <c r="ED154" s="342"/>
      <c r="EE154" s="342"/>
      <c r="EF154" s="342"/>
      <c r="EG154" s="342"/>
      <c r="EH154" s="342"/>
      <c r="EI154" s="342"/>
      <c r="EJ154" s="342"/>
      <c r="EK154" s="342"/>
      <c r="EL154" s="342"/>
      <c r="EM154" s="342"/>
      <c r="EN154" s="342"/>
      <c r="EO154" s="342"/>
      <c r="EP154" s="342"/>
      <c r="EQ154" s="342"/>
      <c r="ER154" s="342"/>
      <c r="ES154" s="342"/>
      <c r="ET154" s="342"/>
      <c r="EU154" s="342"/>
      <c r="EV154" s="342"/>
      <c r="EW154" s="342"/>
      <c r="EX154" s="342"/>
      <c r="EY154" s="342"/>
      <c r="EZ154" s="342"/>
      <c r="FA154" s="342"/>
      <c r="FB154" s="342"/>
      <c r="FC154" s="342"/>
      <c r="FD154" s="342"/>
      <c r="FE154" s="342"/>
      <c r="FF154" s="342"/>
      <c r="FG154" s="342"/>
      <c r="FH154" s="342"/>
      <c r="FI154" s="342"/>
      <c r="FJ154" s="342"/>
      <c r="FK154" s="342"/>
      <c r="FL154" s="342"/>
      <c r="FM154" s="342"/>
      <c r="FN154" s="342"/>
      <c r="FO154" s="342"/>
      <c r="FP154" s="342"/>
      <c r="FQ154" s="342"/>
      <c r="FR154" s="342"/>
      <c r="FS154" s="342"/>
      <c r="FT154" s="342"/>
      <c r="FU154" s="342"/>
      <c r="FV154" s="342"/>
      <c r="FW154" s="342"/>
      <c r="FX154" s="342"/>
      <c r="FY154" s="342"/>
      <c r="FZ154" s="342"/>
      <c r="GA154" s="342"/>
      <c r="GB154" s="342"/>
      <c r="GC154" s="342"/>
      <c r="GD154" s="342"/>
      <c r="GE154" s="342"/>
      <c r="GF154" s="342"/>
      <c r="GG154" s="342"/>
      <c r="GH154" s="342"/>
      <c r="GI154" s="342"/>
      <c r="GJ154" s="342"/>
      <c r="GK154" s="342"/>
      <c r="GL154" s="342"/>
      <c r="GM154" s="342"/>
      <c r="GN154" s="342"/>
      <c r="GO154" s="342"/>
      <c r="GP154" s="342"/>
      <c r="GQ154" s="342"/>
      <c r="GR154" s="342"/>
      <c r="GS154" s="342"/>
      <c r="GT154" s="342"/>
      <c r="GU154" s="342"/>
      <c r="GV154" s="342"/>
      <c r="GW154" s="342"/>
      <c r="GX154" s="342"/>
      <c r="GY154" s="342"/>
      <c r="GZ154" s="342"/>
      <c r="HA154" s="342"/>
      <c r="HB154" s="342"/>
      <c r="HC154" s="342"/>
      <c r="HD154" s="342"/>
      <c r="HE154" s="342"/>
      <c r="HF154" s="342"/>
      <c r="HG154" s="342"/>
      <c r="HH154" s="342"/>
      <c r="HI154" s="342"/>
      <c r="HJ154" s="342"/>
      <c r="HK154" s="342"/>
      <c r="HL154" s="342"/>
      <c r="HM154" s="342"/>
      <c r="HN154" s="342"/>
      <c r="HO154" s="342"/>
      <c r="HP154" s="342"/>
      <c r="HQ154" s="342"/>
      <c r="HR154" s="342"/>
      <c r="HS154" s="342"/>
      <c r="HT154" s="342"/>
      <c r="HU154" s="342"/>
      <c r="HV154" s="342"/>
      <c r="HW154" s="342"/>
      <c r="HX154" s="342"/>
      <c r="HY154" s="342"/>
      <c r="HZ154" s="342"/>
      <c r="IA154" s="342"/>
      <c r="IB154" s="342"/>
      <c r="IC154" s="342"/>
      <c r="ID154" s="342"/>
      <c r="IE154" s="342"/>
      <c r="IF154" s="342"/>
      <c r="IG154" s="342"/>
      <c r="IH154" s="342"/>
      <c r="II154" s="342"/>
      <c r="IJ154" s="342"/>
      <c r="IK154" s="342"/>
      <c r="IL154" s="342"/>
      <c r="IM154" s="342"/>
      <c r="IN154" s="342"/>
      <c r="IO154" s="342"/>
      <c r="IP154" s="342"/>
      <c r="IQ154" s="342"/>
      <c r="IR154" s="342"/>
      <c r="IS154" s="342"/>
      <c r="IT154" s="342"/>
      <c r="IU154" s="342"/>
      <c r="IV154" s="342"/>
      <c r="IW154" s="342"/>
      <c r="IX154" s="342"/>
      <c r="IY154" s="342"/>
      <c r="IZ154" s="342"/>
      <c r="JA154" s="342"/>
      <c r="JB154" s="342"/>
      <c r="JC154" s="342"/>
      <c r="JD154" s="342"/>
      <c r="JE154" s="342"/>
      <c r="JF154" s="342"/>
      <c r="JG154" s="342"/>
      <c r="JH154" s="342"/>
      <c r="JI154" s="342"/>
      <c r="JJ154" s="342"/>
      <c r="JK154" s="342"/>
      <c r="JL154" s="342"/>
      <c r="JM154" s="342"/>
      <c r="JN154" s="342"/>
      <c r="JO154" s="342"/>
      <c r="JP154" s="342"/>
      <c r="JQ154" s="342"/>
      <c r="JR154" s="342"/>
      <c r="JS154" s="342"/>
      <c r="JT154" s="342"/>
      <c r="JU154" s="342"/>
      <c r="JV154" s="342"/>
      <c r="JW154" s="342"/>
      <c r="JX154" s="342"/>
      <c r="JY154" s="342"/>
      <c r="JZ154" s="342"/>
      <c r="KA154" s="342"/>
      <c r="KB154" s="342"/>
      <c r="KC154" s="342"/>
      <c r="KD154" s="342"/>
      <c r="KE154" s="342"/>
      <c r="KF154" s="342"/>
      <c r="KG154" s="342"/>
      <c r="KH154" s="342"/>
      <c r="KI154" s="342"/>
      <c r="KJ154" s="342"/>
      <c r="KK154" s="342"/>
      <c r="KL154" s="342"/>
      <c r="KM154" s="342"/>
      <c r="KN154" s="342"/>
      <c r="KO154" s="342"/>
      <c r="KP154" s="342"/>
      <c r="KQ154" s="342"/>
      <c r="KR154" s="342"/>
      <c r="KS154" s="342"/>
      <c r="KT154" s="342"/>
      <c r="KU154" s="342"/>
      <c r="KV154" s="342"/>
      <c r="KW154" s="342"/>
      <c r="KX154" s="342"/>
      <c r="KY154" s="342"/>
      <c r="KZ154" s="342"/>
      <c r="LA154" s="342"/>
      <c r="LB154" s="342"/>
      <c r="LC154" s="342"/>
      <c r="LD154" s="342"/>
      <c r="LE154" s="342"/>
      <c r="LF154" s="342"/>
      <c r="LG154" s="342"/>
      <c r="LH154" s="342"/>
      <c r="LI154" s="342"/>
      <c r="LJ154" s="342"/>
      <c r="LK154" s="342"/>
      <c r="LL154" s="342"/>
      <c r="LM154" s="342"/>
      <c r="LN154" s="342"/>
      <c r="LO154" s="342"/>
      <c r="LP154" s="342"/>
      <c r="LQ154" s="342"/>
      <c r="LR154" s="342"/>
      <c r="LS154" s="342"/>
      <c r="LT154" s="342"/>
      <c r="LU154" s="342"/>
      <c r="LV154" s="342"/>
      <c r="LW154" s="342"/>
      <c r="LX154" s="342"/>
      <c r="LY154" s="342"/>
      <c r="LZ154" s="342"/>
      <c r="MA154" s="342"/>
      <c r="MB154" s="342"/>
      <c r="MC154" s="342"/>
      <c r="MD154" s="342"/>
      <c r="ME154" s="342"/>
      <c r="MF154" s="342"/>
      <c r="MG154" s="342"/>
      <c r="MH154" s="342"/>
      <c r="MI154" s="342"/>
      <c r="MJ154" s="342"/>
      <c r="MK154" s="342"/>
      <c r="ML154" s="342"/>
      <c r="MM154" s="342"/>
      <c r="MN154" s="342"/>
      <c r="MO154" s="342"/>
      <c r="MP154" s="342"/>
      <c r="MQ154" s="342"/>
      <c r="MR154" s="342"/>
      <c r="MS154" s="342"/>
      <c r="MT154" s="342"/>
      <c r="MU154" s="342"/>
      <c r="MV154" s="342"/>
      <c r="MW154" s="342"/>
      <c r="MX154" s="342"/>
      <c r="MY154" s="342"/>
      <c r="MZ154" s="342"/>
      <c r="NA154" s="342"/>
      <c r="NB154" s="342"/>
      <c r="NC154" s="342"/>
      <c r="ND154" s="342"/>
      <c r="NE154" s="342"/>
      <c r="NF154" s="342"/>
      <c r="NG154" s="342"/>
      <c r="NH154" s="342"/>
      <c r="NI154" s="342"/>
      <c r="NJ154" s="342"/>
      <c r="NK154" s="342"/>
      <c r="NL154" s="342"/>
      <c r="NM154" s="342"/>
      <c r="NN154" s="342"/>
      <c r="NO154" s="342"/>
      <c r="NP154" s="342"/>
      <c r="NQ154" s="342"/>
      <c r="NR154" s="342"/>
      <c r="NS154" s="342"/>
      <c r="NT154" s="342"/>
      <c r="NU154" s="342"/>
      <c r="NV154" s="342"/>
      <c r="NW154" s="342"/>
      <c r="NX154" s="342"/>
      <c r="NY154" s="342"/>
      <c r="NZ154" s="342"/>
      <c r="OA154" s="342"/>
      <c r="OB154" s="342"/>
      <c r="OC154" s="342"/>
      <c r="OD154" s="342"/>
      <c r="OE154" s="342"/>
      <c r="OF154" s="342"/>
      <c r="OG154" s="342"/>
      <c r="OH154" s="342"/>
      <c r="OI154" s="342"/>
      <c r="OJ154" s="342"/>
      <c r="OK154" s="342"/>
      <c r="OL154" s="342"/>
      <c r="OM154" s="342"/>
      <c r="ON154" s="342"/>
      <c r="OO154" s="342"/>
      <c r="OP154" s="342"/>
      <c r="OQ154" s="342"/>
      <c r="OR154" s="342"/>
      <c r="OS154" s="342"/>
      <c r="OT154" s="342"/>
      <c r="OU154" s="342"/>
      <c r="OV154" s="342"/>
      <c r="OW154" s="342"/>
      <c r="OX154" s="342"/>
      <c r="OY154" s="342"/>
      <c r="OZ154" s="342"/>
      <c r="PA154" s="342"/>
      <c r="PB154" s="342"/>
      <c r="PC154" s="342"/>
      <c r="PD154" s="342"/>
      <c r="PE154" s="342"/>
      <c r="PF154" s="342"/>
      <c r="PG154" s="342"/>
      <c r="PH154" s="342"/>
      <c r="PI154" s="342"/>
      <c r="PJ154" s="342"/>
      <c r="PK154" s="342"/>
      <c r="PL154" s="342"/>
      <c r="PM154" s="342"/>
      <c r="PN154" s="342"/>
      <c r="PO154" s="342"/>
      <c r="PP154" s="342"/>
    </row>
    <row r="155" spans="1:432" s="248" customFormat="1" x14ac:dyDescent="0.2">
      <c r="A155" s="342" t="s">
        <v>58</v>
      </c>
      <c r="B155" s="342" t="s">
        <v>248</v>
      </c>
      <c r="C155" s="342" t="s">
        <v>250</v>
      </c>
      <c r="D155" s="342" t="s">
        <v>249</v>
      </c>
      <c r="E155" s="342"/>
      <c r="F155" s="342" t="s">
        <v>14</v>
      </c>
      <c r="G155" s="342">
        <v>201510</v>
      </c>
      <c r="H155" s="342" t="s">
        <v>689</v>
      </c>
      <c r="I155" s="342" t="s">
        <v>251</v>
      </c>
      <c r="J155" s="342"/>
      <c r="K155" s="342" t="s">
        <v>1317</v>
      </c>
      <c r="L155" s="342" t="s">
        <v>1317</v>
      </c>
      <c r="M155" s="342"/>
      <c r="N155" s="342"/>
      <c r="O155" s="342"/>
      <c r="P155" s="342"/>
      <c r="Q155" s="342"/>
      <c r="R155" s="342">
        <v>7812</v>
      </c>
      <c r="S155" s="342">
        <f t="shared" si="40"/>
        <v>0</v>
      </c>
      <c r="T155" s="342">
        <f t="shared" si="41"/>
        <v>7812</v>
      </c>
      <c r="U155" s="342"/>
      <c r="V155" s="342"/>
      <c r="W155" s="342">
        <f t="shared" si="42"/>
        <v>7812</v>
      </c>
      <c r="X155" s="342" t="s">
        <v>689</v>
      </c>
      <c r="Y155" s="342">
        <v>10</v>
      </c>
      <c r="Z155" s="342">
        <v>10</v>
      </c>
      <c r="AA155" s="343"/>
      <c r="AB155" s="342" t="s">
        <v>689</v>
      </c>
      <c r="AC155" s="398" t="s">
        <v>1455</v>
      </c>
      <c r="AD155" s="344"/>
      <c r="AE155" s="342"/>
      <c r="AF155" s="342"/>
      <c r="AG155" s="342">
        <v>4</v>
      </c>
      <c r="AH155" s="342">
        <v>4</v>
      </c>
      <c r="AI155" s="342">
        <f t="shared" si="43"/>
        <v>4</v>
      </c>
      <c r="AJ155" s="342"/>
      <c r="AK155" s="342"/>
      <c r="AL155" s="342"/>
      <c r="AM155" s="342"/>
      <c r="AN155" s="342"/>
      <c r="AO155" s="342"/>
      <c r="AP155" s="342"/>
      <c r="AQ155" s="342"/>
      <c r="AR155" s="342"/>
      <c r="AS155" s="342"/>
      <c r="AT155" s="342"/>
      <c r="AU155" s="342"/>
      <c r="AV155" s="342"/>
      <c r="AW155" s="342"/>
      <c r="AX155" s="342"/>
      <c r="AY155" s="342"/>
      <c r="AZ155" s="342"/>
      <c r="BA155" s="342"/>
      <c r="BB155" s="386">
        <f t="shared" si="44"/>
        <v>0</v>
      </c>
      <c r="BC155" s="195">
        <f t="shared" si="45"/>
        <v>0</v>
      </c>
      <c r="BD155" s="195">
        <f t="shared" si="46"/>
        <v>7812</v>
      </c>
      <c r="BE155" s="359">
        <f t="shared" si="47"/>
        <v>1</v>
      </c>
      <c r="BF155" s="342"/>
      <c r="BG155" s="342"/>
      <c r="BH155" s="342"/>
      <c r="BI155" s="342"/>
      <c r="BJ155" s="342"/>
      <c r="BK155" s="342"/>
      <c r="BL155" s="342" t="s">
        <v>1505</v>
      </c>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c r="CJ155" s="342"/>
      <c r="CK155" s="342"/>
      <c r="CL155" s="342"/>
      <c r="CM155" s="342"/>
      <c r="CN155" s="342"/>
      <c r="CO155" s="342"/>
      <c r="CP155" s="342"/>
      <c r="CQ155" s="342"/>
      <c r="CR155" s="342"/>
      <c r="CS155" s="342"/>
      <c r="CT155" s="342"/>
      <c r="CU155" s="342"/>
      <c r="CV155" s="342"/>
      <c r="CW155" s="342"/>
      <c r="CX155" s="342"/>
      <c r="CY155" s="342"/>
      <c r="CZ155" s="342"/>
      <c r="DA155" s="342"/>
      <c r="DB155" s="342"/>
      <c r="DC155" s="342"/>
      <c r="DD155" s="342"/>
      <c r="DE155" s="342"/>
      <c r="DF155" s="342"/>
      <c r="DG155" s="342"/>
      <c r="DH155" s="342"/>
      <c r="DI155" s="342"/>
      <c r="DJ155" s="342"/>
      <c r="DK155" s="342"/>
      <c r="DL155" s="342"/>
      <c r="DM155" s="342"/>
      <c r="DN155" s="342"/>
      <c r="DO155" s="342"/>
      <c r="DP155" s="342"/>
      <c r="DQ155" s="342"/>
      <c r="DR155" s="342"/>
      <c r="DS155" s="342"/>
      <c r="DT155" s="342"/>
      <c r="DU155" s="342"/>
      <c r="DV155" s="342"/>
      <c r="DW155" s="342"/>
      <c r="DX155" s="342"/>
      <c r="DY155" s="342"/>
      <c r="DZ155" s="342"/>
      <c r="EA155" s="342"/>
      <c r="EB155" s="342"/>
      <c r="EC155" s="342"/>
      <c r="ED155" s="342"/>
      <c r="EE155" s="342"/>
      <c r="EF155" s="342"/>
      <c r="EG155" s="342"/>
      <c r="EH155" s="342"/>
      <c r="EI155" s="342"/>
      <c r="EJ155" s="342"/>
      <c r="EK155" s="342"/>
      <c r="EL155" s="342"/>
      <c r="EM155" s="342"/>
      <c r="EN155" s="342"/>
      <c r="EO155" s="342"/>
      <c r="EP155" s="342"/>
      <c r="EQ155" s="342"/>
      <c r="ER155" s="342"/>
      <c r="ES155" s="342">
        <v>510</v>
      </c>
      <c r="ET155" s="342"/>
      <c r="EU155" s="342"/>
      <c r="EV155" s="342"/>
      <c r="EW155" s="342"/>
      <c r="EX155" s="342"/>
      <c r="EY155" s="342"/>
      <c r="EZ155" s="342"/>
      <c r="FA155" s="342"/>
      <c r="FB155" s="342"/>
      <c r="FC155" s="342"/>
      <c r="FD155" s="342"/>
      <c r="FE155" s="342"/>
      <c r="FF155" s="342"/>
      <c r="FG155" s="342"/>
      <c r="FH155" s="342"/>
      <c r="FI155" s="342"/>
      <c r="FJ155" s="342"/>
      <c r="FK155" s="342"/>
      <c r="FL155" s="342"/>
      <c r="FM155" s="342"/>
      <c r="FN155" s="342"/>
      <c r="FO155" s="342"/>
      <c r="FP155" s="342"/>
      <c r="FQ155" s="342"/>
      <c r="FR155" s="342"/>
      <c r="FS155" s="342"/>
      <c r="FT155" s="342"/>
      <c r="FU155" s="342"/>
      <c r="FV155" s="342"/>
      <c r="FW155" s="342"/>
      <c r="FX155" s="342"/>
      <c r="FY155" s="342"/>
      <c r="FZ155" s="342"/>
      <c r="GA155" s="342"/>
      <c r="GB155" s="342"/>
      <c r="GC155" s="342"/>
      <c r="GD155" s="342"/>
      <c r="GE155" s="342"/>
      <c r="GF155" s="342"/>
      <c r="GG155" s="342"/>
      <c r="GH155" s="342"/>
      <c r="GI155" s="342"/>
      <c r="GJ155" s="342"/>
      <c r="GK155" s="342"/>
      <c r="GL155" s="342"/>
      <c r="GM155" s="342"/>
      <c r="GN155" s="342"/>
      <c r="GO155" s="342"/>
      <c r="GP155" s="342"/>
      <c r="GQ155" s="342"/>
      <c r="GR155" s="342"/>
      <c r="GS155" s="342"/>
      <c r="GT155" s="342"/>
      <c r="GU155" s="342"/>
      <c r="GV155" s="342"/>
      <c r="GW155" s="342"/>
      <c r="GX155" s="342"/>
      <c r="GY155" s="342"/>
      <c r="GZ155" s="342"/>
      <c r="HA155" s="342"/>
      <c r="HB155" s="342"/>
      <c r="HC155" s="342"/>
      <c r="HD155" s="342"/>
      <c r="HE155" s="342"/>
      <c r="HF155" s="342"/>
      <c r="HG155" s="342"/>
      <c r="HH155" s="342"/>
      <c r="HI155" s="342"/>
      <c r="HJ155" s="342"/>
      <c r="HK155" s="342"/>
      <c r="HL155" s="342"/>
      <c r="HM155" s="342"/>
      <c r="HN155" s="342"/>
      <c r="HO155" s="342"/>
      <c r="HP155" s="342"/>
      <c r="HQ155" s="342"/>
      <c r="HR155" s="342"/>
      <c r="HS155" s="342"/>
      <c r="HT155" s="342"/>
      <c r="HU155" s="342"/>
      <c r="HV155" s="342"/>
      <c r="HW155" s="342"/>
      <c r="HX155" s="342"/>
      <c r="HY155" s="342"/>
      <c r="HZ155" s="342"/>
      <c r="IA155" s="342"/>
      <c r="IB155" s="342"/>
      <c r="IC155" s="342"/>
      <c r="ID155" s="342"/>
      <c r="IE155" s="342"/>
      <c r="IF155" s="342"/>
      <c r="IG155" s="342"/>
      <c r="IH155" s="342"/>
      <c r="II155" s="342"/>
      <c r="IJ155" s="342"/>
      <c r="IK155" s="342"/>
      <c r="IL155" s="342"/>
      <c r="IM155" s="342"/>
      <c r="IN155" s="342"/>
      <c r="IO155" s="342"/>
      <c r="IP155" s="342"/>
      <c r="IQ155" s="342"/>
      <c r="IR155" s="342"/>
      <c r="IS155" s="342"/>
      <c r="IT155" s="342"/>
      <c r="IU155" s="342"/>
      <c r="IV155" s="342"/>
      <c r="IW155" s="342"/>
      <c r="IX155" s="342"/>
      <c r="IY155" s="342"/>
      <c r="IZ155" s="342"/>
      <c r="JA155" s="342"/>
      <c r="JB155" s="342"/>
      <c r="JC155" s="342"/>
      <c r="JD155" s="342"/>
      <c r="JE155" s="342"/>
      <c r="JF155" s="342"/>
      <c r="JG155" s="342"/>
      <c r="JH155" s="342"/>
      <c r="JI155" s="342"/>
      <c r="JJ155" s="342"/>
      <c r="JK155" s="342"/>
      <c r="JL155" s="342"/>
      <c r="JM155" s="342"/>
      <c r="JN155" s="342"/>
      <c r="JO155" s="342"/>
      <c r="JP155" s="342"/>
      <c r="JQ155" s="342"/>
      <c r="JR155" s="342"/>
      <c r="JS155" s="342"/>
      <c r="JT155" s="342"/>
      <c r="JU155" s="342"/>
      <c r="JV155" s="342"/>
      <c r="JW155" s="342"/>
      <c r="JX155" s="342"/>
      <c r="JY155" s="342"/>
      <c r="JZ155" s="342"/>
      <c r="KA155" s="342"/>
      <c r="KB155" s="342"/>
      <c r="KC155" s="342"/>
      <c r="KD155" s="342"/>
      <c r="KE155" s="342"/>
      <c r="KF155" s="342"/>
      <c r="KG155" s="342"/>
      <c r="KH155" s="342"/>
      <c r="KI155" s="342"/>
      <c r="KJ155" s="342"/>
      <c r="KK155" s="342"/>
      <c r="KL155" s="342"/>
      <c r="KM155" s="342"/>
      <c r="KN155" s="342"/>
      <c r="KO155" s="342"/>
      <c r="KP155" s="342"/>
      <c r="KQ155" s="342"/>
      <c r="KR155" s="342"/>
      <c r="KS155" s="342"/>
      <c r="KT155" s="342"/>
      <c r="KU155" s="342"/>
      <c r="KV155" s="342"/>
      <c r="KW155" s="342"/>
      <c r="KX155" s="342"/>
      <c r="KY155" s="342"/>
      <c r="KZ155" s="342"/>
      <c r="LA155" s="342"/>
      <c r="LB155" s="342"/>
      <c r="LC155" s="342"/>
      <c r="LD155" s="342"/>
      <c r="LE155" s="342"/>
      <c r="LF155" s="342"/>
      <c r="LG155" s="342"/>
      <c r="LH155" s="342"/>
      <c r="LI155" s="342"/>
      <c r="LJ155" s="342"/>
      <c r="LK155" s="342"/>
      <c r="LL155" s="342"/>
      <c r="LM155" s="342"/>
      <c r="LN155" s="342"/>
      <c r="LO155" s="342"/>
      <c r="LP155" s="342"/>
      <c r="LQ155" s="342"/>
      <c r="LR155" s="342"/>
      <c r="LS155" s="342"/>
      <c r="LT155" s="342"/>
      <c r="LU155" s="342"/>
      <c r="LV155" s="342"/>
      <c r="LW155" s="342"/>
      <c r="LX155" s="342"/>
      <c r="LY155" s="342"/>
      <c r="LZ155" s="342"/>
      <c r="MA155" s="342"/>
      <c r="MB155" s="342"/>
      <c r="MC155" s="342"/>
      <c r="MD155" s="342"/>
      <c r="ME155" s="342"/>
      <c r="MF155" s="342"/>
      <c r="MG155" s="342"/>
      <c r="MH155" s="342"/>
      <c r="MI155" s="342"/>
      <c r="MJ155" s="342"/>
      <c r="MK155" s="342"/>
      <c r="ML155" s="342"/>
      <c r="MM155" s="342"/>
      <c r="MN155" s="342"/>
      <c r="MO155" s="342"/>
      <c r="MP155" s="342"/>
      <c r="MQ155" s="342"/>
      <c r="MR155" s="342"/>
      <c r="MS155" s="342"/>
      <c r="MT155" s="342"/>
      <c r="MU155" s="342"/>
      <c r="MV155" s="342"/>
      <c r="MW155" s="342"/>
      <c r="MX155" s="342"/>
      <c r="MY155" s="342"/>
      <c r="MZ155" s="342"/>
      <c r="NA155" s="342"/>
      <c r="NB155" s="342"/>
      <c r="NC155" s="342"/>
      <c r="ND155" s="342"/>
      <c r="NE155" s="342"/>
      <c r="NF155" s="342"/>
      <c r="NG155" s="342"/>
      <c r="NH155" s="342"/>
      <c r="NI155" s="342"/>
      <c r="NJ155" s="342"/>
      <c r="NK155" s="342"/>
      <c r="NL155" s="342"/>
      <c r="NM155" s="342"/>
      <c r="NN155" s="342"/>
      <c r="NO155" s="342"/>
      <c r="NP155" s="342"/>
      <c r="NQ155" s="342"/>
      <c r="NR155" s="342"/>
      <c r="NS155" s="342"/>
      <c r="NT155" s="342"/>
      <c r="NU155" s="342"/>
      <c r="NV155" s="342"/>
      <c r="NW155" s="342"/>
      <c r="NX155" s="342"/>
      <c r="NY155" s="342"/>
      <c r="NZ155" s="342"/>
      <c r="OA155" s="342"/>
      <c r="OB155" s="342"/>
      <c r="OC155" s="342"/>
      <c r="OD155" s="342"/>
      <c r="OE155" s="342"/>
      <c r="OF155" s="342"/>
      <c r="OG155" s="342"/>
      <c r="OH155" s="342"/>
      <c r="OI155" s="342"/>
      <c r="OJ155" s="342"/>
      <c r="OK155" s="342"/>
      <c r="OL155" s="342"/>
      <c r="OM155" s="342"/>
      <c r="ON155" s="342"/>
      <c r="OO155" s="342"/>
      <c r="OP155" s="342"/>
      <c r="OQ155" s="342"/>
      <c r="OR155" s="342"/>
      <c r="OS155" s="342"/>
      <c r="OT155" s="342"/>
      <c r="OU155" s="342"/>
      <c r="OV155" s="342"/>
      <c r="OW155" s="342"/>
      <c r="OX155" s="342"/>
      <c r="OY155" s="342"/>
      <c r="OZ155" s="342"/>
      <c r="PA155" s="342"/>
      <c r="PB155" s="342"/>
      <c r="PC155" s="342"/>
      <c r="PD155" s="342"/>
      <c r="PE155" s="342"/>
      <c r="PF155" s="342"/>
      <c r="PG155" s="342"/>
      <c r="PH155" s="342"/>
      <c r="PI155" s="342"/>
      <c r="PJ155" s="342"/>
      <c r="PK155" s="342"/>
      <c r="PL155" s="342"/>
      <c r="PM155" s="342"/>
      <c r="PN155" s="342"/>
      <c r="PO155" s="342"/>
      <c r="PP155" s="342"/>
    </row>
    <row r="156" spans="1:432" s="195" customFormat="1" x14ac:dyDescent="0.2">
      <c r="A156" s="227" t="s">
        <v>58</v>
      </c>
      <c r="B156" s="227" t="s">
        <v>267</v>
      </c>
      <c r="C156" s="227" t="s">
        <v>829</v>
      </c>
      <c r="D156" s="227" t="s">
        <v>268</v>
      </c>
      <c r="E156" s="227" t="s">
        <v>269</v>
      </c>
      <c r="F156" s="227" t="s">
        <v>14</v>
      </c>
      <c r="G156" s="227">
        <v>201510</v>
      </c>
      <c r="H156" s="227" t="s">
        <v>689</v>
      </c>
      <c r="I156" s="227" t="s">
        <v>270</v>
      </c>
      <c r="J156" s="227"/>
      <c r="K156" s="14" t="s">
        <v>1315</v>
      </c>
      <c r="L156" s="14" t="s">
        <v>817</v>
      </c>
      <c r="M156" s="14">
        <v>21456</v>
      </c>
      <c r="N156" s="14">
        <v>0</v>
      </c>
      <c r="O156" s="14">
        <v>9726</v>
      </c>
      <c r="P156" s="14">
        <v>11730</v>
      </c>
      <c r="Q156" s="14" t="s">
        <v>13</v>
      </c>
      <c r="R156" s="195">
        <v>7812</v>
      </c>
      <c r="S156" s="195">
        <f t="shared" si="40"/>
        <v>9726</v>
      </c>
      <c r="T156" s="195">
        <f t="shared" si="41"/>
        <v>-1914</v>
      </c>
      <c r="W156" s="195">
        <f t="shared" si="42"/>
        <v>-1914</v>
      </c>
      <c r="X156" s="195" t="s">
        <v>689</v>
      </c>
      <c r="Y156" s="227">
        <v>10</v>
      </c>
      <c r="Z156" s="227">
        <v>16</v>
      </c>
      <c r="AA156" s="237"/>
      <c r="AB156" s="195" t="s">
        <v>689</v>
      </c>
      <c r="AC156" s="398" t="s">
        <v>1455</v>
      </c>
      <c r="AD156" s="309"/>
      <c r="AG156" s="195">
        <v>3</v>
      </c>
      <c r="AH156" s="195">
        <v>3</v>
      </c>
      <c r="AI156" s="195">
        <f t="shared" si="43"/>
        <v>3</v>
      </c>
      <c r="AL156" s="240"/>
      <c r="BB156" s="386">
        <f t="shared" si="44"/>
        <v>0</v>
      </c>
      <c r="BC156" s="195">
        <f t="shared" si="45"/>
        <v>0</v>
      </c>
      <c r="BD156" s="195">
        <f t="shared" si="46"/>
        <v>-1914</v>
      </c>
      <c r="BE156" s="359">
        <f t="shared" si="47"/>
        <v>-0.24500768049155147</v>
      </c>
      <c r="BL156" s="195" t="s">
        <v>1505</v>
      </c>
      <c r="PP156" s="227"/>
    </row>
    <row r="157" spans="1:432" s="227" customFormat="1" x14ac:dyDescent="0.2">
      <c r="A157" s="342" t="s">
        <v>58</v>
      </c>
      <c r="B157" s="342" t="s">
        <v>348</v>
      </c>
      <c r="C157" s="342" t="s">
        <v>350</v>
      </c>
      <c r="D157" s="342" t="s">
        <v>349</v>
      </c>
      <c r="E157" s="342"/>
      <c r="F157" s="342" t="s">
        <v>14</v>
      </c>
      <c r="G157" s="342">
        <v>201510</v>
      </c>
      <c r="H157" s="342" t="s">
        <v>689</v>
      </c>
      <c r="I157" s="342" t="s">
        <v>351</v>
      </c>
      <c r="J157" s="342"/>
      <c r="K157" s="342" t="s">
        <v>1317</v>
      </c>
      <c r="L157" s="342" t="s">
        <v>1317</v>
      </c>
      <c r="M157" s="342"/>
      <c r="N157" s="342"/>
      <c r="O157" s="342"/>
      <c r="P157" s="342"/>
      <c r="Q157" s="342"/>
      <c r="R157" s="342">
        <v>7812</v>
      </c>
      <c r="S157" s="342">
        <f t="shared" si="40"/>
        <v>0</v>
      </c>
      <c r="T157" s="342">
        <f t="shared" si="41"/>
        <v>7812</v>
      </c>
      <c r="U157" s="342"/>
      <c r="V157" s="342"/>
      <c r="W157" s="342">
        <f t="shared" si="42"/>
        <v>7812</v>
      </c>
      <c r="X157" s="342" t="s">
        <v>689</v>
      </c>
      <c r="Y157" s="342">
        <v>10</v>
      </c>
      <c r="Z157" s="342">
        <v>6</v>
      </c>
      <c r="AA157" s="343"/>
      <c r="AB157" s="342" t="s">
        <v>689</v>
      </c>
      <c r="AC157" s="398" t="s">
        <v>1455</v>
      </c>
      <c r="AD157" s="344"/>
      <c r="AE157" s="342"/>
      <c r="AF157" s="342"/>
      <c r="AG157" s="342">
        <v>4</v>
      </c>
      <c r="AH157" s="342">
        <v>4</v>
      </c>
      <c r="AI157" s="342">
        <f t="shared" si="43"/>
        <v>4</v>
      </c>
      <c r="AJ157" s="342"/>
      <c r="AK157" s="342"/>
      <c r="AL157" s="342"/>
      <c r="AM157" s="342"/>
      <c r="AN157" s="342"/>
      <c r="AO157" s="342"/>
      <c r="AP157" s="342"/>
      <c r="AQ157" s="342"/>
      <c r="AR157" s="342"/>
      <c r="AS157" s="342"/>
      <c r="AT157" s="342"/>
      <c r="AU157" s="342"/>
      <c r="AV157" s="342"/>
      <c r="AW157" s="342"/>
      <c r="AX157" s="342"/>
      <c r="AY157" s="342"/>
      <c r="AZ157" s="342"/>
      <c r="BA157" s="342"/>
      <c r="BB157" s="386">
        <f t="shared" si="44"/>
        <v>0</v>
      </c>
      <c r="BC157" s="195">
        <f t="shared" si="45"/>
        <v>0</v>
      </c>
      <c r="BD157" s="195">
        <f t="shared" si="46"/>
        <v>7812</v>
      </c>
      <c r="BE157" s="359">
        <f t="shared" si="47"/>
        <v>1</v>
      </c>
      <c r="BF157" s="342"/>
      <c r="BG157" s="342"/>
      <c r="BH157" s="342"/>
      <c r="BI157" s="342"/>
      <c r="BJ157" s="342"/>
      <c r="BK157" s="342"/>
      <c r="BL157" s="342" t="s">
        <v>1505</v>
      </c>
      <c r="BM157" s="342"/>
      <c r="BN157" s="342"/>
      <c r="BO157" s="342"/>
      <c r="BP157" s="342"/>
      <c r="BQ157" s="342"/>
      <c r="BR157" s="342"/>
      <c r="BS157" s="342"/>
      <c r="BT157" s="342"/>
      <c r="BU157" s="342"/>
      <c r="BV157" s="342"/>
      <c r="BW157" s="342"/>
      <c r="BX157" s="342"/>
      <c r="BY157" s="342"/>
      <c r="BZ157" s="342"/>
      <c r="CA157" s="342"/>
      <c r="CB157" s="342"/>
      <c r="CC157" s="342"/>
      <c r="CD157" s="342"/>
      <c r="CE157" s="342"/>
      <c r="CF157" s="342"/>
      <c r="CG157" s="342"/>
      <c r="CH157" s="342"/>
      <c r="CI157" s="342"/>
      <c r="CJ157" s="342"/>
      <c r="CK157" s="342"/>
      <c r="CL157" s="342"/>
      <c r="CM157" s="342"/>
      <c r="CN157" s="342"/>
      <c r="CO157" s="342"/>
      <c r="CP157" s="342"/>
      <c r="CQ157" s="342"/>
      <c r="CR157" s="342"/>
      <c r="CS157" s="342"/>
      <c r="CT157" s="342"/>
      <c r="CU157" s="342"/>
      <c r="CV157" s="342"/>
      <c r="CW157" s="342"/>
      <c r="CX157" s="342"/>
      <c r="CY157" s="342"/>
      <c r="CZ157" s="342"/>
      <c r="DA157" s="342"/>
      <c r="DB157" s="342"/>
      <c r="DC157" s="342"/>
      <c r="DD157" s="342"/>
      <c r="DE157" s="342"/>
      <c r="DF157" s="342"/>
      <c r="DG157" s="342"/>
      <c r="DH157" s="342"/>
      <c r="DI157" s="342"/>
      <c r="DJ157" s="342"/>
      <c r="DK157" s="342"/>
      <c r="DL157" s="342"/>
      <c r="DM157" s="342"/>
      <c r="DN157" s="342"/>
      <c r="DO157" s="342"/>
      <c r="DP157" s="342"/>
      <c r="DQ157" s="342"/>
      <c r="DR157" s="342"/>
      <c r="DS157" s="342"/>
      <c r="DT157" s="342"/>
      <c r="DU157" s="342"/>
      <c r="DV157" s="342"/>
      <c r="DW157" s="342"/>
      <c r="DX157" s="342"/>
      <c r="DY157" s="342"/>
      <c r="DZ157" s="342"/>
      <c r="EA157" s="342"/>
      <c r="EB157" s="342"/>
      <c r="EC157" s="342"/>
      <c r="ED157" s="342"/>
      <c r="EE157" s="342"/>
      <c r="EF157" s="342"/>
      <c r="EG157" s="342"/>
      <c r="EH157" s="342"/>
      <c r="EI157" s="342"/>
      <c r="EJ157" s="342"/>
      <c r="EK157" s="342"/>
      <c r="EL157" s="342"/>
      <c r="EM157" s="342"/>
      <c r="EN157" s="342"/>
      <c r="EO157" s="342"/>
      <c r="EP157" s="342"/>
      <c r="EQ157" s="342"/>
      <c r="ER157" s="342"/>
      <c r="ES157" s="342"/>
      <c r="ET157" s="342"/>
      <c r="EU157" s="342"/>
      <c r="EV157" s="342"/>
      <c r="EW157" s="342"/>
      <c r="EX157" s="342"/>
      <c r="EY157" s="342"/>
      <c r="EZ157" s="342"/>
      <c r="FA157" s="342"/>
      <c r="FB157" s="342"/>
      <c r="FC157" s="342"/>
      <c r="FD157" s="342"/>
      <c r="FE157" s="342"/>
      <c r="FF157" s="342"/>
      <c r="FG157" s="342"/>
      <c r="FH157" s="342"/>
      <c r="FI157" s="342"/>
      <c r="FJ157" s="342"/>
      <c r="FK157" s="342"/>
      <c r="FL157" s="342"/>
      <c r="FM157" s="342"/>
      <c r="FN157" s="342"/>
      <c r="FO157" s="342"/>
      <c r="FP157" s="342"/>
      <c r="FQ157" s="342"/>
      <c r="FR157" s="342"/>
      <c r="FS157" s="342"/>
      <c r="FT157" s="342"/>
      <c r="FU157" s="342"/>
      <c r="FV157" s="342"/>
      <c r="FW157" s="342"/>
      <c r="FX157" s="342"/>
      <c r="FY157" s="342"/>
      <c r="FZ157" s="342"/>
      <c r="GA157" s="342"/>
      <c r="GB157" s="342"/>
      <c r="GC157" s="342"/>
      <c r="GD157" s="342"/>
      <c r="GE157" s="342"/>
      <c r="GF157" s="342"/>
      <c r="GG157" s="342"/>
      <c r="GH157" s="342"/>
      <c r="GI157" s="342"/>
      <c r="GJ157" s="342"/>
      <c r="GK157" s="342"/>
      <c r="GL157" s="342"/>
      <c r="GM157" s="342"/>
      <c r="GN157" s="342"/>
      <c r="GO157" s="342"/>
      <c r="GP157" s="342"/>
      <c r="GQ157" s="342"/>
      <c r="GR157" s="342"/>
      <c r="GS157" s="342"/>
      <c r="GT157" s="342"/>
      <c r="GU157" s="342"/>
      <c r="GV157" s="342"/>
      <c r="GW157" s="342"/>
      <c r="GX157" s="342"/>
      <c r="GY157" s="342"/>
      <c r="GZ157" s="342"/>
      <c r="HA157" s="342"/>
      <c r="HB157" s="342"/>
      <c r="HC157" s="342"/>
      <c r="HD157" s="342"/>
      <c r="HE157" s="342"/>
      <c r="HF157" s="342"/>
      <c r="HG157" s="342"/>
      <c r="HH157" s="342"/>
      <c r="HI157" s="342"/>
      <c r="HJ157" s="342"/>
      <c r="HK157" s="342"/>
      <c r="HL157" s="342"/>
      <c r="HM157" s="342"/>
      <c r="HN157" s="342"/>
      <c r="HO157" s="342"/>
      <c r="HP157" s="342"/>
      <c r="HQ157" s="342"/>
      <c r="HR157" s="342"/>
      <c r="HS157" s="342"/>
      <c r="HT157" s="342"/>
      <c r="HU157" s="342"/>
      <c r="HV157" s="342"/>
      <c r="HW157" s="342"/>
      <c r="HX157" s="342"/>
      <c r="HY157" s="342"/>
      <c r="HZ157" s="342"/>
      <c r="IA157" s="342"/>
      <c r="IB157" s="342"/>
      <c r="IC157" s="342"/>
      <c r="ID157" s="342"/>
      <c r="IE157" s="342"/>
      <c r="IF157" s="342"/>
      <c r="IG157" s="342"/>
      <c r="IH157" s="342"/>
      <c r="II157" s="342"/>
      <c r="IJ157" s="342"/>
      <c r="IK157" s="342"/>
      <c r="IL157" s="342"/>
      <c r="IM157" s="342"/>
      <c r="IN157" s="342"/>
      <c r="IO157" s="342"/>
      <c r="IP157" s="342"/>
      <c r="IQ157" s="342"/>
      <c r="IR157" s="342"/>
      <c r="IS157" s="342"/>
      <c r="IT157" s="342"/>
      <c r="IU157" s="342"/>
      <c r="IV157" s="342"/>
      <c r="IW157" s="342"/>
      <c r="IX157" s="342"/>
      <c r="IY157" s="342"/>
      <c r="IZ157" s="342"/>
      <c r="JA157" s="342"/>
      <c r="JB157" s="342"/>
      <c r="JC157" s="342"/>
      <c r="JD157" s="342"/>
      <c r="JE157" s="342"/>
      <c r="JF157" s="342"/>
      <c r="JG157" s="342"/>
      <c r="JH157" s="342"/>
      <c r="JI157" s="342"/>
      <c r="JJ157" s="342"/>
      <c r="JK157" s="342"/>
      <c r="JL157" s="342"/>
      <c r="JM157" s="342"/>
      <c r="JN157" s="342"/>
      <c r="JO157" s="342"/>
      <c r="JP157" s="342"/>
      <c r="JQ157" s="342"/>
      <c r="JR157" s="342"/>
      <c r="JS157" s="342"/>
      <c r="JT157" s="342"/>
      <c r="JU157" s="342"/>
      <c r="JV157" s="342"/>
      <c r="JW157" s="342"/>
      <c r="JX157" s="342"/>
      <c r="JY157" s="342"/>
      <c r="JZ157" s="342"/>
      <c r="KA157" s="342"/>
      <c r="KB157" s="342"/>
      <c r="KC157" s="342"/>
      <c r="KD157" s="342"/>
      <c r="KE157" s="342"/>
      <c r="KF157" s="342"/>
      <c r="KG157" s="342"/>
      <c r="KH157" s="342"/>
      <c r="KI157" s="342"/>
      <c r="KJ157" s="342"/>
      <c r="KK157" s="342"/>
      <c r="KL157" s="342"/>
      <c r="KM157" s="342"/>
      <c r="KN157" s="342"/>
      <c r="KO157" s="342"/>
      <c r="KP157" s="342"/>
      <c r="KQ157" s="342"/>
      <c r="KR157" s="342"/>
      <c r="KS157" s="342"/>
      <c r="KT157" s="342"/>
      <c r="KU157" s="342"/>
      <c r="KV157" s="342"/>
      <c r="KW157" s="342"/>
      <c r="KX157" s="342"/>
      <c r="KY157" s="342"/>
      <c r="KZ157" s="342"/>
      <c r="LA157" s="342"/>
      <c r="LB157" s="342"/>
      <c r="LC157" s="342"/>
      <c r="LD157" s="342"/>
      <c r="LE157" s="342"/>
      <c r="LF157" s="342"/>
      <c r="LG157" s="342"/>
      <c r="LH157" s="342"/>
      <c r="LI157" s="342"/>
      <c r="LJ157" s="342"/>
      <c r="LK157" s="342"/>
      <c r="LL157" s="342"/>
      <c r="LM157" s="342"/>
      <c r="LN157" s="342"/>
      <c r="LO157" s="342"/>
      <c r="LP157" s="342"/>
      <c r="LQ157" s="342"/>
      <c r="LR157" s="342"/>
      <c r="LS157" s="342"/>
      <c r="LT157" s="342"/>
      <c r="LU157" s="342"/>
      <c r="LV157" s="342"/>
      <c r="LW157" s="342"/>
      <c r="LX157" s="342"/>
      <c r="LY157" s="342"/>
      <c r="LZ157" s="342"/>
      <c r="MA157" s="342"/>
      <c r="MB157" s="342"/>
      <c r="MC157" s="342"/>
      <c r="MD157" s="342"/>
      <c r="ME157" s="342"/>
      <c r="MF157" s="342"/>
      <c r="MG157" s="342"/>
      <c r="MH157" s="342"/>
      <c r="MI157" s="342"/>
      <c r="MJ157" s="342"/>
      <c r="MK157" s="342"/>
      <c r="ML157" s="342"/>
      <c r="MM157" s="342"/>
      <c r="MN157" s="342"/>
      <c r="MO157" s="342"/>
      <c r="MP157" s="342"/>
      <c r="MQ157" s="342"/>
      <c r="MR157" s="342"/>
      <c r="MS157" s="342"/>
      <c r="MT157" s="342"/>
      <c r="MU157" s="342"/>
      <c r="MV157" s="342"/>
      <c r="MW157" s="342"/>
      <c r="MX157" s="342"/>
      <c r="MY157" s="342"/>
      <c r="MZ157" s="342"/>
      <c r="NA157" s="342"/>
      <c r="NB157" s="342"/>
      <c r="NC157" s="342"/>
      <c r="ND157" s="342"/>
      <c r="NE157" s="342"/>
      <c r="NF157" s="342"/>
      <c r="NG157" s="342"/>
      <c r="NH157" s="342"/>
      <c r="NI157" s="342"/>
      <c r="NJ157" s="342"/>
      <c r="NK157" s="342"/>
      <c r="NL157" s="342"/>
      <c r="NM157" s="342"/>
      <c r="NN157" s="342"/>
      <c r="NO157" s="342"/>
      <c r="NP157" s="342"/>
      <c r="NQ157" s="342"/>
      <c r="NR157" s="342"/>
      <c r="NS157" s="342"/>
      <c r="NT157" s="342"/>
      <c r="NU157" s="342"/>
      <c r="NV157" s="342"/>
      <c r="NW157" s="342"/>
      <c r="NX157" s="342"/>
      <c r="NY157" s="342"/>
      <c r="NZ157" s="342"/>
      <c r="OA157" s="342"/>
      <c r="OB157" s="342"/>
      <c r="OC157" s="342"/>
      <c r="OD157" s="342"/>
      <c r="OE157" s="342"/>
      <c r="OF157" s="342"/>
      <c r="OG157" s="342"/>
      <c r="OH157" s="342"/>
      <c r="OI157" s="342"/>
      <c r="OJ157" s="342"/>
      <c r="OK157" s="342"/>
      <c r="OL157" s="342"/>
      <c r="OM157" s="342"/>
      <c r="ON157" s="342"/>
      <c r="OO157" s="342"/>
      <c r="OP157" s="342"/>
      <c r="OQ157" s="342"/>
      <c r="OR157" s="342"/>
      <c r="OS157" s="342"/>
      <c r="OT157" s="342"/>
      <c r="OU157" s="342"/>
      <c r="OV157" s="342"/>
      <c r="OW157" s="342"/>
      <c r="OX157" s="342"/>
      <c r="OY157" s="342"/>
      <c r="OZ157" s="342"/>
      <c r="PA157" s="342"/>
      <c r="PB157" s="342"/>
      <c r="PC157" s="342"/>
      <c r="PD157" s="342"/>
      <c r="PE157" s="342"/>
      <c r="PF157" s="342"/>
      <c r="PG157" s="342"/>
      <c r="PH157" s="342"/>
      <c r="PI157" s="342"/>
      <c r="PJ157" s="342"/>
      <c r="PK157" s="342"/>
      <c r="PL157" s="342"/>
      <c r="PM157" s="342"/>
      <c r="PN157" s="342"/>
      <c r="PO157" s="342"/>
      <c r="PP157" s="342"/>
    </row>
    <row r="158" spans="1:432" s="227" customFormat="1" x14ac:dyDescent="0.2">
      <c r="A158" s="342" t="s">
        <v>58</v>
      </c>
      <c r="B158" s="342" t="s">
        <v>638</v>
      </c>
      <c r="C158" s="342" t="s">
        <v>640</v>
      </c>
      <c r="D158" s="342" t="s">
        <v>639</v>
      </c>
      <c r="E158" s="342"/>
      <c r="F158" s="342" t="s">
        <v>14</v>
      </c>
      <c r="G158" s="342">
        <v>201510</v>
      </c>
      <c r="H158" s="342" t="s">
        <v>689</v>
      </c>
      <c r="I158" s="342" t="s">
        <v>641</v>
      </c>
      <c r="J158" s="342"/>
      <c r="K158" s="343" t="s">
        <v>1317</v>
      </c>
      <c r="L158" s="343" t="s">
        <v>1317</v>
      </c>
      <c r="M158" s="343"/>
      <c r="N158" s="343"/>
      <c r="O158" s="343"/>
      <c r="P158" s="343"/>
      <c r="Q158" s="342"/>
      <c r="R158" s="342">
        <v>7812</v>
      </c>
      <c r="S158" s="342">
        <f t="shared" si="40"/>
        <v>0</v>
      </c>
      <c r="T158" s="342">
        <f t="shared" si="41"/>
        <v>7812</v>
      </c>
      <c r="U158" s="342"/>
      <c r="V158" s="342"/>
      <c r="W158" s="342">
        <f t="shared" si="42"/>
        <v>7812</v>
      </c>
      <c r="X158" s="342" t="s">
        <v>689</v>
      </c>
      <c r="Y158" s="342">
        <v>10</v>
      </c>
      <c r="Z158" s="342">
        <v>16</v>
      </c>
      <c r="AA158" s="343"/>
      <c r="AB158" s="342" t="s">
        <v>689</v>
      </c>
      <c r="AC158" s="398" t="s">
        <v>1455</v>
      </c>
      <c r="AD158" s="344"/>
      <c r="AE158" s="342"/>
      <c r="AF158" s="342"/>
      <c r="AG158" s="342">
        <v>2</v>
      </c>
      <c r="AH158" s="342">
        <v>2.5</v>
      </c>
      <c r="AI158" s="342">
        <f t="shared" si="43"/>
        <v>2.25</v>
      </c>
      <c r="AJ158" s="342"/>
      <c r="AK158" s="342"/>
      <c r="AL158" s="342"/>
      <c r="AM158" s="342"/>
      <c r="AN158" s="342"/>
      <c r="AO158" s="342"/>
      <c r="AP158" s="342"/>
      <c r="AQ158" s="342"/>
      <c r="AR158" s="342"/>
      <c r="AS158" s="342"/>
      <c r="AT158" s="342"/>
      <c r="AU158" s="342"/>
      <c r="AV158" s="342"/>
      <c r="AW158" s="342"/>
      <c r="AX158" s="342"/>
      <c r="AY158" s="342"/>
      <c r="AZ158" s="342"/>
      <c r="BA158" s="342"/>
      <c r="BB158" s="386">
        <f t="shared" si="44"/>
        <v>0</v>
      </c>
      <c r="BC158" s="195">
        <f t="shared" si="45"/>
        <v>0</v>
      </c>
      <c r="BD158" s="195">
        <f t="shared" si="46"/>
        <v>7812</v>
      </c>
      <c r="BE158" s="359">
        <f t="shared" si="47"/>
        <v>1</v>
      </c>
      <c r="BF158" s="342"/>
      <c r="BG158" s="342"/>
      <c r="BH158" s="342"/>
      <c r="BI158" s="342"/>
      <c r="BJ158" s="342"/>
      <c r="BK158" s="342"/>
      <c r="BL158" s="342" t="s">
        <v>1505</v>
      </c>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c r="CK158" s="342"/>
      <c r="CL158" s="342"/>
      <c r="CM158" s="342"/>
      <c r="CN158" s="342"/>
      <c r="CO158" s="342"/>
      <c r="CP158" s="342"/>
      <c r="CQ158" s="342"/>
      <c r="CR158" s="342"/>
      <c r="CS158" s="342"/>
      <c r="CT158" s="342"/>
      <c r="CU158" s="342"/>
      <c r="CV158" s="342"/>
      <c r="CW158" s="342"/>
      <c r="CX158" s="342"/>
      <c r="CY158" s="342"/>
      <c r="CZ158" s="342"/>
      <c r="DA158" s="342"/>
      <c r="DB158" s="342"/>
      <c r="DC158" s="342"/>
      <c r="DD158" s="342"/>
      <c r="DE158" s="342"/>
      <c r="DF158" s="342"/>
      <c r="DG158" s="342"/>
      <c r="DH158" s="342"/>
      <c r="DI158" s="342"/>
      <c r="DJ158" s="342"/>
      <c r="DK158" s="342"/>
      <c r="DL158" s="342"/>
      <c r="DM158" s="342"/>
      <c r="DN158" s="342"/>
      <c r="DO158" s="342"/>
      <c r="DP158" s="342"/>
      <c r="DQ158" s="342"/>
      <c r="DR158" s="342"/>
      <c r="DS158" s="342"/>
      <c r="DT158" s="342"/>
      <c r="DU158" s="342"/>
      <c r="DV158" s="342"/>
      <c r="DW158" s="342"/>
      <c r="DX158" s="342"/>
      <c r="DY158" s="342"/>
      <c r="DZ158" s="342"/>
      <c r="EA158" s="342"/>
      <c r="EB158" s="342"/>
      <c r="EC158" s="342"/>
      <c r="ED158" s="342"/>
      <c r="EE158" s="342"/>
      <c r="EF158" s="342"/>
      <c r="EG158" s="342"/>
      <c r="EH158" s="342"/>
      <c r="EI158" s="342"/>
      <c r="EJ158" s="342"/>
      <c r="EK158" s="342"/>
      <c r="EL158" s="342"/>
      <c r="EM158" s="342"/>
      <c r="EN158" s="342"/>
      <c r="EO158" s="342"/>
      <c r="EP158" s="342"/>
      <c r="EQ158" s="342"/>
      <c r="ER158" s="342"/>
      <c r="ES158" s="342"/>
      <c r="ET158" s="342"/>
      <c r="EU158" s="342"/>
      <c r="EV158" s="342"/>
      <c r="EW158" s="342"/>
      <c r="EX158" s="342"/>
      <c r="EY158" s="342"/>
      <c r="EZ158" s="342"/>
      <c r="FA158" s="342"/>
      <c r="FB158" s="342"/>
      <c r="FC158" s="342"/>
      <c r="FD158" s="342"/>
      <c r="FE158" s="342"/>
      <c r="FF158" s="342"/>
      <c r="FG158" s="342"/>
      <c r="FH158" s="342"/>
      <c r="FI158" s="342"/>
      <c r="FJ158" s="342"/>
      <c r="FK158" s="342"/>
      <c r="FL158" s="342"/>
      <c r="FM158" s="342"/>
      <c r="FN158" s="342"/>
      <c r="FO158" s="342"/>
      <c r="FP158" s="342"/>
      <c r="FQ158" s="342"/>
      <c r="FR158" s="342"/>
      <c r="FS158" s="342"/>
      <c r="FT158" s="342"/>
      <c r="FU158" s="342"/>
      <c r="FV158" s="342"/>
      <c r="FW158" s="342"/>
      <c r="FX158" s="342"/>
      <c r="FY158" s="342"/>
      <c r="FZ158" s="342"/>
      <c r="GA158" s="342"/>
      <c r="GB158" s="342"/>
      <c r="GC158" s="342"/>
      <c r="GD158" s="342"/>
      <c r="GE158" s="342"/>
      <c r="GF158" s="342"/>
      <c r="GG158" s="342"/>
      <c r="GH158" s="342"/>
      <c r="GI158" s="342"/>
      <c r="GJ158" s="342"/>
      <c r="GK158" s="342"/>
      <c r="GL158" s="342"/>
      <c r="GM158" s="342"/>
      <c r="GN158" s="342"/>
      <c r="GO158" s="342"/>
      <c r="GP158" s="342"/>
      <c r="GQ158" s="342"/>
      <c r="GR158" s="342"/>
      <c r="GS158" s="342"/>
      <c r="GT158" s="342"/>
      <c r="GU158" s="342"/>
      <c r="GV158" s="342"/>
      <c r="GW158" s="342"/>
      <c r="GX158" s="342"/>
      <c r="GY158" s="342"/>
      <c r="GZ158" s="342"/>
      <c r="HA158" s="342"/>
      <c r="HB158" s="342"/>
      <c r="HC158" s="342"/>
      <c r="HD158" s="342"/>
      <c r="HE158" s="342"/>
      <c r="HF158" s="342"/>
      <c r="HG158" s="342"/>
      <c r="HH158" s="342"/>
      <c r="HI158" s="342"/>
      <c r="HJ158" s="342"/>
      <c r="HK158" s="342"/>
      <c r="HL158" s="342"/>
      <c r="HM158" s="342"/>
      <c r="HN158" s="342"/>
      <c r="HO158" s="342"/>
      <c r="HP158" s="342"/>
      <c r="HQ158" s="342"/>
      <c r="HR158" s="342"/>
      <c r="HS158" s="342"/>
      <c r="HT158" s="342"/>
      <c r="HU158" s="342"/>
      <c r="HV158" s="342"/>
      <c r="HW158" s="342"/>
      <c r="HX158" s="342"/>
      <c r="HY158" s="342"/>
      <c r="HZ158" s="342"/>
      <c r="IA158" s="342"/>
      <c r="IB158" s="342"/>
      <c r="IC158" s="342"/>
      <c r="ID158" s="342"/>
      <c r="IE158" s="342"/>
      <c r="IF158" s="342"/>
      <c r="IG158" s="342"/>
      <c r="IH158" s="342"/>
      <c r="II158" s="342"/>
      <c r="IJ158" s="342"/>
      <c r="IK158" s="342"/>
      <c r="IL158" s="342"/>
      <c r="IM158" s="342"/>
      <c r="IN158" s="342"/>
      <c r="IO158" s="342"/>
      <c r="IP158" s="342"/>
      <c r="IQ158" s="342"/>
      <c r="IR158" s="342"/>
      <c r="IS158" s="342"/>
      <c r="IT158" s="342"/>
      <c r="IU158" s="342"/>
      <c r="IV158" s="342"/>
      <c r="IW158" s="342"/>
      <c r="IX158" s="342"/>
      <c r="IY158" s="342"/>
      <c r="IZ158" s="342"/>
      <c r="JA158" s="342"/>
      <c r="JB158" s="342"/>
      <c r="JC158" s="342"/>
      <c r="JD158" s="342"/>
      <c r="JE158" s="342"/>
      <c r="JF158" s="342"/>
      <c r="JG158" s="342"/>
      <c r="JH158" s="342"/>
      <c r="JI158" s="342"/>
      <c r="JJ158" s="342"/>
      <c r="JK158" s="342"/>
      <c r="JL158" s="342"/>
      <c r="JM158" s="342"/>
      <c r="JN158" s="342"/>
      <c r="JO158" s="342"/>
      <c r="JP158" s="342"/>
      <c r="JQ158" s="342"/>
      <c r="JR158" s="342"/>
      <c r="JS158" s="342"/>
      <c r="JT158" s="342"/>
      <c r="JU158" s="342"/>
      <c r="JV158" s="342"/>
      <c r="JW158" s="342"/>
      <c r="JX158" s="342"/>
      <c r="JY158" s="342"/>
      <c r="JZ158" s="342"/>
      <c r="KA158" s="342"/>
      <c r="KB158" s="342"/>
      <c r="KC158" s="342"/>
      <c r="KD158" s="342"/>
      <c r="KE158" s="342"/>
      <c r="KF158" s="342"/>
      <c r="KG158" s="342"/>
      <c r="KH158" s="342"/>
      <c r="KI158" s="342"/>
      <c r="KJ158" s="342"/>
      <c r="KK158" s="342"/>
      <c r="KL158" s="342"/>
      <c r="KM158" s="342"/>
      <c r="KN158" s="342"/>
      <c r="KO158" s="342"/>
      <c r="KP158" s="342"/>
      <c r="KQ158" s="342"/>
      <c r="KR158" s="342"/>
      <c r="KS158" s="342"/>
      <c r="KT158" s="342"/>
      <c r="KU158" s="342"/>
      <c r="KV158" s="342"/>
      <c r="KW158" s="342"/>
      <c r="KX158" s="342"/>
      <c r="KY158" s="342"/>
      <c r="KZ158" s="342"/>
      <c r="LA158" s="342"/>
      <c r="LB158" s="342"/>
      <c r="LC158" s="342"/>
      <c r="LD158" s="342"/>
      <c r="LE158" s="342"/>
      <c r="LF158" s="342"/>
      <c r="LG158" s="342"/>
      <c r="LH158" s="342"/>
      <c r="LI158" s="342"/>
      <c r="LJ158" s="342"/>
      <c r="LK158" s="342"/>
      <c r="LL158" s="342"/>
      <c r="LM158" s="342"/>
      <c r="LN158" s="342"/>
      <c r="LO158" s="342"/>
      <c r="LP158" s="342"/>
      <c r="LQ158" s="342"/>
      <c r="LR158" s="342"/>
      <c r="LS158" s="342"/>
      <c r="LT158" s="342"/>
      <c r="LU158" s="342"/>
      <c r="LV158" s="342"/>
      <c r="LW158" s="342"/>
      <c r="LX158" s="342"/>
      <c r="LY158" s="342"/>
      <c r="LZ158" s="342"/>
      <c r="MA158" s="342"/>
      <c r="MB158" s="342"/>
      <c r="MC158" s="342"/>
      <c r="MD158" s="342"/>
      <c r="ME158" s="342"/>
      <c r="MF158" s="342"/>
      <c r="MG158" s="342"/>
      <c r="MH158" s="342"/>
      <c r="MI158" s="342"/>
      <c r="MJ158" s="342"/>
      <c r="MK158" s="342"/>
      <c r="ML158" s="342"/>
      <c r="MM158" s="342"/>
      <c r="MN158" s="342"/>
      <c r="MO158" s="342"/>
      <c r="MP158" s="342"/>
      <c r="MQ158" s="342"/>
      <c r="MR158" s="342"/>
      <c r="MS158" s="342"/>
      <c r="MT158" s="342"/>
      <c r="MU158" s="342"/>
      <c r="MV158" s="342"/>
      <c r="MW158" s="342"/>
      <c r="MX158" s="342"/>
      <c r="MY158" s="342"/>
      <c r="MZ158" s="342"/>
      <c r="NA158" s="342"/>
      <c r="NB158" s="342"/>
      <c r="NC158" s="342"/>
      <c r="ND158" s="342"/>
      <c r="NE158" s="342"/>
      <c r="NF158" s="342"/>
      <c r="NG158" s="342"/>
      <c r="NH158" s="342"/>
      <c r="NI158" s="342"/>
      <c r="NJ158" s="342"/>
      <c r="NK158" s="342"/>
      <c r="NL158" s="342"/>
      <c r="NM158" s="342"/>
      <c r="NN158" s="342"/>
      <c r="NO158" s="342"/>
      <c r="NP158" s="342"/>
      <c r="NQ158" s="342"/>
      <c r="NR158" s="342"/>
      <c r="NS158" s="342"/>
      <c r="NT158" s="342"/>
      <c r="NU158" s="342"/>
      <c r="NV158" s="342"/>
      <c r="NW158" s="342"/>
      <c r="NX158" s="342"/>
      <c r="NY158" s="342"/>
      <c r="NZ158" s="342"/>
      <c r="OA158" s="342"/>
      <c r="OB158" s="342"/>
      <c r="OC158" s="342"/>
      <c r="OD158" s="342"/>
      <c r="OE158" s="342"/>
      <c r="OF158" s="342"/>
      <c r="OG158" s="342"/>
      <c r="OH158" s="342"/>
      <c r="OI158" s="342"/>
      <c r="OJ158" s="342"/>
      <c r="OK158" s="342"/>
      <c r="OL158" s="342"/>
      <c r="OM158" s="342"/>
      <c r="ON158" s="342"/>
      <c r="OO158" s="342"/>
      <c r="OP158" s="342"/>
      <c r="OQ158" s="342"/>
      <c r="OR158" s="342"/>
      <c r="OS158" s="342"/>
      <c r="OT158" s="342"/>
      <c r="OU158" s="342"/>
      <c r="OV158" s="342"/>
      <c r="OW158" s="342"/>
      <c r="OX158" s="342"/>
      <c r="OY158" s="342"/>
      <c r="OZ158" s="342"/>
      <c r="PA158" s="342"/>
      <c r="PB158" s="342"/>
      <c r="PC158" s="342"/>
      <c r="PD158" s="342"/>
      <c r="PE158" s="342"/>
      <c r="PF158" s="342"/>
      <c r="PG158" s="342"/>
      <c r="PH158" s="342"/>
      <c r="PI158" s="342"/>
      <c r="PJ158" s="342"/>
      <c r="PK158" s="342"/>
      <c r="PL158" s="342"/>
      <c r="PM158" s="342"/>
      <c r="PN158" s="342"/>
      <c r="PO158" s="342"/>
      <c r="PP158" s="342"/>
    </row>
    <row r="159" spans="1:432" s="227" customFormat="1" x14ac:dyDescent="0.2">
      <c r="A159" s="342" t="s">
        <v>58</v>
      </c>
      <c r="B159" s="342" t="s">
        <v>642</v>
      </c>
      <c r="C159" s="342" t="s">
        <v>644</v>
      </c>
      <c r="D159" s="342" t="s">
        <v>643</v>
      </c>
      <c r="E159" s="342"/>
      <c r="F159" s="342" t="s">
        <v>14</v>
      </c>
      <c r="G159" s="342">
        <v>201510</v>
      </c>
      <c r="H159" s="342" t="s">
        <v>689</v>
      </c>
      <c r="I159" s="342" t="s">
        <v>645</v>
      </c>
      <c r="J159" s="342"/>
      <c r="K159" s="343" t="s">
        <v>1317</v>
      </c>
      <c r="L159" s="343" t="s">
        <v>1317</v>
      </c>
      <c r="M159" s="343"/>
      <c r="N159" s="343"/>
      <c r="O159" s="343"/>
      <c r="P159" s="343"/>
      <c r="Q159" s="342"/>
      <c r="R159" s="342">
        <v>7812</v>
      </c>
      <c r="S159" s="342">
        <f t="shared" si="40"/>
        <v>0</v>
      </c>
      <c r="T159" s="342">
        <f t="shared" si="41"/>
        <v>7812</v>
      </c>
      <c r="U159" s="342"/>
      <c r="V159" s="342"/>
      <c r="W159" s="342">
        <f t="shared" si="42"/>
        <v>7812</v>
      </c>
      <c r="X159" s="342" t="s">
        <v>689</v>
      </c>
      <c r="Y159" s="342">
        <v>10</v>
      </c>
      <c r="Z159" s="342">
        <v>10</v>
      </c>
      <c r="AA159" s="343"/>
      <c r="AB159" s="342" t="s">
        <v>689</v>
      </c>
      <c r="AC159" s="398" t="s">
        <v>1455</v>
      </c>
      <c r="AD159" s="344"/>
      <c r="AE159" s="342"/>
      <c r="AF159" s="342"/>
      <c r="AG159" s="342">
        <v>2</v>
      </c>
      <c r="AH159" s="342">
        <v>3</v>
      </c>
      <c r="AI159" s="342">
        <f t="shared" si="43"/>
        <v>2.5</v>
      </c>
      <c r="AJ159" s="342"/>
      <c r="AK159" s="342"/>
      <c r="AL159" s="342"/>
      <c r="AM159" s="342"/>
      <c r="AN159" s="342"/>
      <c r="AO159" s="342"/>
      <c r="AP159" s="342"/>
      <c r="AQ159" s="342"/>
      <c r="AR159" s="342"/>
      <c r="AS159" s="342"/>
      <c r="AT159" s="342"/>
      <c r="AU159" s="342"/>
      <c r="AV159" s="342"/>
      <c r="AW159" s="342"/>
      <c r="AX159" s="342"/>
      <c r="AY159" s="342"/>
      <c r="AZ159" s="342"/>
      <c r="BA159" s="342"/>
      <c r="BB159" s="386">
        <f t="shared" si="44"/>
        <v>0</v>
      </c>
      <c r="BC159" s="195">
        <f t="shared" si="45"/>
        <v>0</v>
      </c>
      <c r="BD159" s="195">
        <f t="shared" si="46"/>
        <v>7812</v>
      </c>
      <c r="BE159" s="359">
        <f t="shared" si="47"/>
        <v>1</v>
      </c>
      <c r="BF159" s="342"/>
      <c r="BG159" s="342"/>
      <c r="BH159" s="342"/>
      <c r="BI159" s="342"/>
      <c r="BJ159" s="342"/>
      <c r="BK159" s="342"/>
      <c r="BL159" s="342" t="s">
        <v>1505</v>
      </c>
      <c r="BM159" s="342"/>
      <c r="BN159" s="342"/>
      <c r="BO159" s="342"/>
      <c r="BP159" s="342"/>
      <c r="BQ159" s="342"/>
      <c r="BR159" s="342"/>
      <c r="BS159" s="342"/>
      <c r="BT159" s="342"/>
      <c r="BU159" s="342"/>
      <c r="BV159" s="342"/>
      <c r="BW159" s="342"/>
      <c r="BX159" s="342"/>
      <c r="BY159" s="342"/>
      <c r="BZ159" s="342"/>
      <c r="CA159" s="342"/>
      <c r="CB159" s="342"/>
      <c r="CC159" s="342"/>
      <c r="CD159" s="342"/>
      <c r="CE159" s="342"/>
      <c r="CF159" s="342"/>
      <c r="CG159" s="342"/>
      <c r="CH159" s="342"/>
      <c r="CI159" s="342"/>
      <c r="CJ159" s="342"/>
      <c r="CK159" s="342"/>
      <c r="CL159" s="342"/>
      <c r="CM159" s="342"/>
      <c r="CN159" s="342"/>
      <c r="CO159" s="342"/>
      <c r="CP159" s="342"/>
      <c r="CQ159" s="342"/>
      <c r="CR159" s="342"/>
      <c r="CS159" s="342"/>
      <c r="CT159" s="342"/>
      <c r="CU159" s="342"/>
      <c r="CV159" s="342"/>
      <c r="CW159" s="342"/>
      <c r="CX159" s="342"/>
      <c r="CY159" s="342"/>
      <c r="CZ159" s="342"/>
      <c r="DA159" s="342"/>
      <c r="DB159" s="342"/>
      <c r="DC159" s="342"/>
      <c r="DD159" s="342"/>
      <c r="DE159" s="342"/>
      <c r="DF159" s="342"/>
      <c r="DG159" s="342"/>
      <c r="DH159" s="342"/>
      <c r="DI159" s="342"/>
      <c r="DJ159" s="342"/>
      <c r="DK159" s="342"/>
      <c r="DL159" s="342"/>
      <c r="DM159" s="342"/>
      <c r="DN159" s="342"/>
      <c r="DO159" s="342"/>
      <c r="DP159" s="342"/>
      <c r="DQ159" s="342"/>
      <c r="DR159" s="342"/>
      <c r="DS159" s="342"/>
      <c r="DT159" s="342"/>
      <c r="DU159" s="342"/>
      <c r="DV159" s="342"/>
      <c r="DW159" s="342"/>
      <c r="DX159" s="342"/>
      <c r="DY159" s="342"/>
      <c r="DZ159" s="342"/>
      <c r="EA159" s="342"/>
      <c r="EB159" s="342"/>
      <c r="EC159" s="342"/>
      <c r="ED159" s="342"/>
      <c r="EE159" s="342"/>
      <c r="EF159" s="342"/>
      <c r="EG159" s="342"/>
      <c r="EH159" s="342"/>
      <c r="EI159" s="342"/>
      <c r="EJ159" s="342"/>
      <c r="EK159" s="342"/>
      <c r="EL159" s="342"/>
      <c r="EM159" s="342"/>
      <c r="EN159" s="342"/>
      <c r="EO159" s="342"/>
      <c r="EP159" s="342"/>
      <c r="EQ159" s="342"/>
      <c r="ER159" s="342"/>
      <c r="ES159" s="342"/>
      <c r="ET159" s="342"/>
      <c r="EU159" s="342"/>
      <c r="EV159" s="342"/>
      <c r="EW159" s="342"/>
      <c r="EX159" s="342"/>
      <c r="EY159" s="342"/>
      <c r="EZ159" s="342"/>
      <c r="FA159" s="342"/>
      <c r="FB159" s="342"/>
      <c r="FC159" s="342"/>
      <c r="FD159" s="342"/>
      <c r="FE159" s="342"/>
      <c r="FF159" s="342"/>
      <c r="FG159" s="342"/>
      <c r="FH159" s="342"/>
      <c r="FI159" s="342"/>
      <c r="FJ159" s="342"/>
      <c r="FK159" s="342"/>
      <c r="FL159" s="342"/>
      <c r="FM159" s="342"/>
      <c r="FN159" s="342"/>
      <c r="FO159" s="342"/>
      <c r="FP159" s="342"/>
      <c r="FQ159" s="342"/>
      <c r="FR159" s="342"/>
      <c r="FS159" s="342"/>
      <c r="FT159" s="342"/>
      <c r="FU159" s="342"/>
      <c r="FV159" s="342"/>
      <c r="FW159" s="342"/>
      <c r="FX159" s="342"/>
      <c r="FY159" s="342"/>
      <c r="FZ159" s="342"/>
      <c r="GA159" s="342"/>
      <c r="GB159" s="342"/>
      <c r="GC159" s="342"/>
      <c r="GD159" s="342"/>
      <c r="GE159" s="342"/>
      <c r="GF159" s="342"/>
      <c r="GG159" s="342"/>
      <c r="GH159" s="342"/>
      <c r="GI159" s="342"/>
      <c r="GJ159" s="342"/>
      <c r="GK159" s="342"/>
      <c r="GL159" s="342"/>
      <c r="GM159" s="342"/>
      <c r="GN159" s="342"/>
      <c r="GO159" s="342"/>
      <c r="GP159" s="342"/>
      <c r="GQ159" s="342"/>
      <c r="GR159" s="342"/>
      <c r="GS159" s="342"/>
      <c r="GT159" s="342"/>
      <c r="GU159" s="342"/>
      <c r="GV159" s="342"/>
      <c r="GW159" s="342"/>
      <c r="GX159" s="342"/>
      <c r="GY159" s="342"/>
      <c r="GZ159" s="342"/>
      <c r="HA159" s="342"/>
      <c r="HB159" s="342"/>
      <c r="HC159" s="342"/>
      <c r="HD159" s="342"/>
      <c r="HE159" s="342"/>
      <c r="HF159" s="342"/>
      <c r="HG159" s="342"/>
      <c r="HH159" s="342"/>
      <c r="HI159" s="342"/>
      <c r="HJ159" s="342"/>
      <c r="HK159" s="342"/>
      <c r="HL159" s="342"/>
      <c r="HM159" s="342"/>
      <c r="HN159" s="342"/>
      <c r="HO159" s="342"/>
      <c r="HP159" s="342"/>
      <c r="HQ159" s="342"/>
      <c r="HR159" s="342"/>
      <c r="HS159" s="342"/>
      <c r="HT159" s="342"/>
      <c r="HU159" s="342"/>
      <c r="HV159" s="342"/>
      <c r="HW159" s="342"/>
      <c r="HX159" s="342"/>
      <c r="HY159" s="342"/>
      <c r="HZ159" s="342"/>
      <c r="IA159" s="342"/>
      <c r="IB159" s="342"/>
      <c r="IC159" s="342"/>
      <c r="ID159" s="342"/>
      <c r="IE159" s="342"/>
      <c r="IF159" s="342"/>
      <c r="IG159" s="342"/>
      <c r="IH159" s="342"/>
      <c r="II159" s="342"/>
      <c r="IJ159" s="342"/>
      <c r="IK159" s="342"/>
      <c r="IL159" s="342"/>
      <c r="IM159" s="342"/>
      <c r="IN159" s="342"/>
      <c r="IO159" s="342"/>
      <c r="IP159" s="342"/>
      <c r="IQ159" s="342"/>
      <c r="IR159" s="342"/>
      <c r="IS159" s="342"/>
      <c r="IT159" s="342"/>
      <c r="IU159" s="342"/>
      <c r="IV159" s="342"/>
      <c r="IW159" s="342"/>
      <c r="IX159" s="342"/>
      <c r="IY159" s="342"/>
      <c r="IZ159" s="342"/>
      <c r="JA159" s="342"/>
      <c r="JB159" s="342"/>
      <c r="JC159" s="342"/>
      <c r="JD159" s="342"/>
      <c r="JE159" s="342"/>
      <c r="JF159" s="342"/>
      <c r="JG159" s="342"/>
      <c r="JH159" s="342"/>
      <c r="JI159" s="342"/>
      <c r="JJ159" s="342"/>
      <c r="JK159" s="342"/>
      <c r="JL159" s="342"/>
      <c r="JM159" s="342"/>
      <c r="JN159" s="342"/>
      <c r="JO159" s="342"/>
      <c r="JP159" s="342"/>
      <c r="JQ159" s="342"/>
      <c r="JR159" s="342"/>
      <c r="JS159" s="342"/>
      <c r="JT159" s="342"/>
      <c r="JU159" s="342"/>
      <c r="JV159" s="342"/>
      <c r="JW159" s="342"/>
      <c r="JX159" s="342"/>
      <c r="JY159" s="342"/>
      <c r="JZ159" s="342"/>
      <c r="KA159" s="342"/>
      <c r="KB159" s="342"/>
      <c r="KC159" s="342"/>
      <c r="KD159" s="342"/>
      <c r="KE159" s="342"/>
      <c r="KF159" s="342"/>
      <c r="KG159" s="342"/>
      <c r="KH159" s="342"/>
      <c r="KI159" s="342"/>
      <c r="KJ159" s="342"/>
      <c r="KK159" s="342"/>
      <c r="KL159" s="342"/>
      <c r="KM159" s="342"/>
      <c r="KN159" s="342"/>
      <c r="KO159" s="342"/>
      <c r="KP159" s="342"/>
      <c r="KQ159" s="342"/>
      <c r="KR159" s="342"/>
      <c r="KS159" s="342"/>
      <c r="KT159" s="342"/>
      <c r="KU159" s="342"/>
      <c r="KV159" s="342"/>
      <c r="KW159" s="342"/>
      <c r="KX159" s="342"/>
      <c r="KY159" s="342"/>
      <c r="KZ159" s="342"/>
      <c r="LA159" s="342"/>
      <c r="LB159" s="342"/>
      <c r="LC159" s="342"/>
      <c r="LD159" s="342"/>
      <c r="LE159" s="342"/>
      <c r="LF159" s="342"/>
      <c r="LG159" s="342"/>
      <c r="LH159" s="342"/>
      <c r="LI159" s="342"/>
      <c r="LJ159" s="342"/>
      <c r="LK159" s="342"/>
      <c r="LL159" s="342"/>
      <c r="LM159" s="342"/>
      <c r="LN159" s="342"/>
      <c r="LO159" s="342"/>
      <c r="LP159" s="342"/>
      <c r="LQ159" s="342"/>
      <c r="LR159" s="342"/>
      <c r="LS159" s="342"/>
      <c r="LT159" s="342"/>
      <c r="LU159" s="342"/>
      <c r="LV159" s="342"/>
      <c r="LW159" s="342"/>
      <c r="LX159" s="342"/>
      <c r="LY159" s="342"/>
      <c r="LZ159" s="342"/>
      <c r="MA159" s="342"/>
      <c r="MB159" s="342"/>
      <c r="MC159" s="342"/>
      <c r="MD159" s="342"/>
      <c r="ME159" s="342"/>
      <c r="MF159" s="342"/>
      <c r="MG159" s="342"/>
      <c r="MH159" s="342"/>
      <c r="MI159" s="342"/>
      <c r="MJ159" s="342"/>
      <c r="MK159" s="342"/>
      <c r="ML159" s="342"/>
      <c r="MM159" s="342"/>
      <c r="MN159" s="342"/>
      <c r="MO159" s="342"/>
      <c r="MP159" s="342"/>
      <c r="MQ159" s="342"/>
      <c r="MR159" s="342"/>
      <c r="MS159" s="342"/>
      <c r="MT159" s="342"/>
      <c r="MU159" s="342"/>
      <c r="MV159" s="342"/>
      <c r="MW159" s="342"/>
      <c r="MX159" s="342"/>
      <c r="MY159" s="342"/>
      <c r="MZ159" s="342"/>
      <c r="NA159" s="342"/>
      <c r="NB159" s="342"/>
      <c r="NC159" s="342"/>
      <c r="ND159" s="342"/>
      <c r="NE159" s="342"/>
      <c r="NF159" s="342"/>
      <c r="NG159" s="342"/>
      <c r="NH159" s="342"/>
      <c r="NI159" s="342"/>
      <c r="NJ159" s="342"/>
      <c r="NK159" s="342"/>
      <c r="NL159" s="342"/>
      <c r="NM159" s="342"/>
      <c r="NN159" s="342"/>
      <c r="NO159" s="342"/>
      <c r="NP159" s="342"/>
      <c r="NQ159" s="342"/>
      <c r="NR159" s="342"/>
      <c r="NS159" s="342"/>
      <c r="NT159" s="342"/>
      <c r="NU159" s="342"/>
      <c r="NV159" s="342"/>
      <c r="NW159" s="342"/>
      <c r="NX159" s="342"/>
      <c r="NY159" s="342"/>
      <c r="NZ159" s="342"/>
      <c r="OA159" s="342"/>
      <c r="OB159" s="342"/>
      <c r="OC159" s="342"/>
      <c r="OD159" s="342"/>
      <c r="OE159" s="342"/>
      <c r="OF159" s="342"/>
      <c r="OG159" s="342"/>
      <c r="OH159" s="342"/>
      <c r="OI159" s="342"/>
      <c r="OJ159" s="342"/>
      <c r="OK159" s="342"/>
      <c r="OL159" s="342"/>
      <c r="OM159" s="342"/>
      <c r="ON159" s="342"/>
      <c r="OO159" s="342"/>
      <c r="OP159" s="342"/>
      <c r="OQ159" s="342"/>
      <c r="OR159" s="342"/>
      <c r="OS159" s="342"/>
      <c r="OT159" s="342"/>
      <c r="OU159" s="342"/>
      <c r="OV159" s="342"/>
      <c r="OW159" s="342"/>
      <c r="OX159" s="342"/>
      <c r="OY159" s="342"/>
      <c r="OZ159" s="342"/>
      <c r="PA159" s="342"/>
      <c r="PB159" s="342"/>
      <c r="PC159" s="342"/>
      <c r="PD159" s="342"/>
      <c r="PE159" s="342"/>
      <c r="PF159" s="342"/>
      <c r="PG159" s="342"/>
      <c r="PH159" s="342"/>
      <c r="PI159" s="342"/>
      <c r="PJ159" s="342"/>
      <c r="PK159" s="342"/>
      <c r="PL159" s="342"/>
      <c r="PM159" s="342"/>
      <c r="PN159" s="342"/>
      <c r="PO159" s="342"/>
      <c r="PP159" s="342"/>
    </row>
    <row r="160" spans="1:432" s="227" customFormat="1" x14ac:dyDescent="0.2">
      <c r="A160" s="342" t="s">
        <v>58</v>
      </c>
      <c r="B160" s="342" t="s">
        <v>657</v>
      </c>
      <c r="C160" s="342" t="s">
        <v>659</v>
      </c>
      <c r="D160" s="342" t="s">
        <v>658</v>
      </c>
      <c r="E160" s="342"/>
      <c r="F160" s="342" t="s">
        <v>14</v>
      </c>
      <c r="G160" s="342">
        <v>201410</v>
      </c>
      <c r="H160" s="342" t="s">
        <v>689</v>
      </c>
      <c r="I160" s="342" t="s">
        <v>660</v>
      </c>
      <c r="J160" s="342"/>
      <c r="K160" s="342" t="s">
        <v>1317</v>
      </c>
      <c r="L160" s="342" t="s">
        <v>1317</v>
      </c>
      <c r="M160" s="342"/>
      <c r="N160" s="342"/>
      <c r="O160" s="342"/>
      <c r="P160" s="342"/>
      <c r="Q160" s="342"/>
      <c r="R160" s="342">
        <v>7812</v>
      </c>
      <c r="S160" s="342">
        <f t="shared" si="40"/>
        <v>0</v>
      </c>
      <c r="T160" s="342">
        <f t="shared" si="41"/>
        <v>7812</v>
      </c>
      <c r="U160" s="342"/>
      <c r="V160" s="342"/>
      <c r="W160" s="342">
        <f t="shared" si="42"/>
        <v>7812</v>
      </c>
      <c r="X160" s="342" t="s">
        <v>689</v>
      </c>
      <c r="Y160" s="342">
        <v>10</v>
      </c>
      <c r="Z160" s="342">
        <v>38</v>
      </c>
      <c r="AA160" s="343"/>
      <c r="AB160" s="342" t="s">
        <v>689</v>
      </c>
      <c r="AC160" s="398" t="s">
        <v>1455</v>
      </c>
      <c r="AD160" s="344"/>
      <c r="AE160" s="342"/>
      <c r="AF160" s="342"/>
      <c r="AG160" s="342">
        <v>4</v>
      </c>
      <c r="AH160" s="342">
        <v>1.5</v>
      </c>
      <c r="AI160" s="342">
        <f t="shared" si="43"/>
        <v>2.75</v>
      </c>
      <c r="AJ160" s="342"/>
      <c r="AK160" s="342"/>
      <c r="AL160" s="342"/>
      <c r="AM160" s="342"/>
      <c r="AN160" s="342"/>
      <c r="AO160" s="342"/>
      <c r="AP160" s="342"/>
      <c r="AQ160" s="342"/>
      <c r="AR160" s="342"/>
      <c r="AS160" s="342"/>
      <c r="AT160" s="342"/>
      <c r="AU160" s="342"/>
      <c r="AV160" s="342"/>
      <c r="AW160" s="342"/>
      <c r="AX160" s="342"/>
      <c r="AY160" s="342"/>
      <c r="AZ160" s="342"/>
      <c r="BA160" s="342"/>
      <c r="BB160" s="386">
        <f t="shared" si="44"/>
        <v>0</v>
      </c>
      <c r="BC160" s="195">
        <f t="shared" si="45"/>
        <v>0</v>
      </c>
      <c r="BD160" s="195">
        <f t="shared" si="46"/>
        <v>7812</v>
      </c>
      <c r="BE160" s="359">
        <f t="shared" si="47"/>
        <v>1</v>
      </c>
      <c r="BF160" s="342"/>
      <c r="BG160" s="342"/>
      <c r="BH160" s="342"/>
      <c r="BI160" s="342"/>
      <c r="BJ160" s="342"/>
      <c r="BK160" s="342"/>
      <c r="BL160" s="342" t="s">
        <v>1505</v>
      </c>
      <c r="BM160" s="342"/>
      <c r="BN160" s="342"/>
      <c r="BO160" s="342"/>
      <c r="BP160" s="342"/>
      <c r="BQ160" s="342"/>
      <c r="BR160" s="342"/>
      <c r="BS160" s="342"/>
      <c r="BT160" s="342"/>
      <c r="BU160" s="342"/>
      <c r="BV160" s="342"/>
      <c r="BW160" s="342"/>
      <c r="BX160" s="342"/>
      <c r="BY160" s="342"/>
      <c r="BZ160" s="342"/>
      <c r="CA160" s="342"/>
      <c r="CB160" s="342"/>
      <c r="CC160" s="342"/>
      <c r="CD160" s="342"/>
      <c r="CE160" s="342"/>
      <c r="CF160" s="342"/>
      <c r="CG160" s="342"/>
      <c r="CH160" s="342"/>
      <c r="CI160" s="342"/>
      <c r="CJ160" s="342"/>
      <c r="CK160" s="342"/>
      <c r="CL160" s="342"/>
      <c r="CM160" s="342"/>
      <c r="CN160" s="342"/>
      <c r="CO160" s="342"/>
      <c r="CP160" s="342"/>
      <c r="CQ160" s="342"/>
      <c r="CR160" s="342"/>
      <c r="CS160" s="342"/>
      <c r="CT160" s="342"/>
      <c r="CU160" s="342"/>
      <c r="CV160" s="342"/>
      <c r="CW160" s="342"/>
      <c r="CX160" s="342"/>
      <c r="CY160" s="342"/>
      <c r="CZ160" s="342"/>
      <c r="DA160" s="342"/>
      <c r="DB160" s="342"/>
      <c r="DC160" s="342"/>
      <c r="DD160" s="342"/>
      <c r="DE160" s="342"/>
      <c r="DF160" s="342"/>
      <c r="DG160" s="342"/>
      <c r="DH160" s="342"/>
      <c r="DI160" s="342"/>
      <c r="DJ160" s="342"/>
      <c r="DK160" s="342"/>
      <c r="DL160" s="342"/>
      <c r="DM160" s="342"/>
      <c r="DN160" s="342"/>
      <c r="DO160" s="342"/>
      <c r="DP160" s="342"/>
      <c r="DQ160" s="342"/>
      <c r="DR160" s="342"/>
      <c r="DS160" s="342"/>
      <c r="DT160" s="342"/>
      <c r="DU160" s="342"/>
      <c r="DV160" s="342"/>
      <c r="DW160" s="342"/>
      <c r="DX160" s="342"/>
      <c r="DY160" s="342"/>
      <c r="DZ160" s="342"/>
      <c r="EA160" s="342"/>
      <c r="EB160" s="342"/>
      <c r="EC160" s="342"/>
      <c r="ED160" s="342"/>
      <c r="EE160" s="342"/>
      <c r="EF160" s="342"/>
      <c r="EG160" s="342"/>
      <c r="EH160" s="342"/>
      <c r="EI160" s="342"/>
      <c r="EJ160" s="342"/>
      <c r="EK160" s="342"/>
      <c r="EL160" s="342"/>
      <c r="EM160" s="342"/>
      <c r="EN160" s="342"/>
      <c r="EO160" s="342"/>
      <c r="EP160" s="342"/>
      <c r="EQ160" s="342"/>
      <c r="ER160" s="342"/>
      <c r="ES160" s="342"/>
      <c r="ET160" s="342"/>
      <c r="EU160" s="342"/>
      <c r="EV160" s="342"/>
      <c r="EW160" s="342"/>
      <c r="EX160" s="342"/>
      <c r="EY160" s="342"/>
      <c r="EZ160" s="342"/>
      <c r="FA160" s="342"/>
      <c r="FB160" s="342"/>
      <c r="FC160" s="342"/>
      <c r="FD160" s="342"/>
      <c r="FE160" s="342"/>
      <c r="FF160" s="342"/>
      <c r="FG160" s="342"/>
      <c r="FH160" s="342"/>
      <c r="FI160" s="342"/>
      <c r="FJ160" s="342"/>
      <c r="FK160" s="342"/>
      <c r="FL160" s="342"/>
      <c r="FM160" s="342"/>
      <c r="FN160" s="342"/>
      <c r="FO160" s="342"/>
      <c r="FP160" s="342"/>
      <c r="FQ160" s="342"/>
      <c r="FR160" s="342"/>
      <c r="FS160" s="342"/>
      <c r="FT160" s="342"/>
      <c r="FU160" s="342"/>
      <c r="FV160" s="342"/>
      <c r="FW160" s="342"/>
      <c r="FX160" s="342"/>
      <c r="FY160" s="342"/>
      <c r="FZ160" s="342"/>
      <c r="GA160" s="342"/>
      <c r="GB160" s="342"/>
      <c r="GC160" s="342"/>
      <c r="GD160" s="342"/>
      <c r="GE160" s="342"/>
      <c r="GF160" s="342"/>
      <c r="GG160" s="342"/>
      <c r="GH160" s="342"/>
      <c r="GI160" s="342"/>
      <c r="GJ160" s="342"/>
      <c r="GK160" s="342"/>
      <c r="GL160" s="342"/>
      <c r="GM160" s="342"/>
      <c r="GN160" s="342"/>
      <c r="GO160" s="342"/>
      <c r="GP160" s="342"/>
      <c r="GQ160" s="342"/>
      <c r="GR160" s="342"/>
      <c r="GS160" s="342"/>
      <c r="GT160" s="342"/>
      <c r="GU160" s="342"/>
      <c r="GV160" s="342"/>
      <c r="GW160" s="342"/>
      <c r="GX160" s="342"/>
      <c r="GY160" s="342"/>
      <c r="GZ160" s="342"/>
      <c r="HA160" s="342"/>
      <c r="HB160" s="342"/>
      <c r="HC160" s="342"/>
      <c r="HD160" s="342"/>
      <c r="HE160" s="342"/>
      <c r="HF160" s="342"/>
      <c r="HG160" s="342"/>
      <c r="HH160" s="342"/>
      <c r="HI160" s="342"/>
      <c r="HJ160" s="342"/>
      <c r="HK160" s="342"/>
      <c r="HL160" s="342"/>
      <c r="HM160" s="342"/>
      <c r="HN160" s="342"/>
      <c r="HO160" s="342"/>
      <c r="HP160" s="342"/>
      <c r="HQ160" s="342"/>
      <c r="HR160" s="342"/>
      <c r="HS160" s="342"/>
      <c r="HT160" s="342"/>
      <c r="HU160" s="342"/>
      <c r="HV160" s="342"/>
      <c r="HW160" s="342"/>
      <c r="HX160" s="342"/>
      <c r="HY160" s="342"/>
      <c r="HZ160" s="342"/>
      <c r="IA160" s="342"/>
      <c r="IB160" s="342"/>
      <c r="IC160" s="342"/>
      <c r="ID160" s="342"/>
      <c r="IE160" s="342"/>
      <c r="IF160" s="342"/>
      <c r="IG160" s="342"/>
      <c r="IH160" s="342"/>
      <c r="II160" s="342"/>
      <c r="IJ160" s="342"/>
      <c r="IK160" s="342"/>
      <c r="IL160" s="342"/>
      <c r="IM160" s="342"/>
      <c r="IN160" s="342"/>
      <c r="IO160" s="342"/>
      <c r="IP160" s="342"/>
      <c r="IQ160" s="342"/>
      <c r="IR160" s="342"/>
      <c r="IS160" s="342"/>
      <c r="IT160" s="342"/>
      <c r="IU160" s="342"/>
      <c r="IV160" s="342"/>
      <c r="IW160" s="342"/>
      <c r="IX160" s="342"/>
      <c r="IY160" s="342"/>
      <c r="IZ160" s="342"/>
      <c r="JA160" s="342"/>
      <c r="JB160" s="342"/>
      <c r="JC160" s="342"/>
      <c r="JD160" s="342"/>
      <c r="JE160" s="342"/>
      <c r="JF160" s="342"/>
      <c r="JG160" s="342"/>
      <c r="JH160" s="342"/>
      <c r="JI160" s="342"/>
      <c r="JJ160" s="342"/>
      <c r="JK160" s="342"/>
      <c r="JL160" s="342"/>
      <c r="JM160" s="342"/>
      <c r="JN160" s="342"/>
      <c r="JO160" s="342"/>
      <c r="JP160" s="342"/>
      <c r="JQ160" s="342"/>
      <c r="JR160" s="342"/>
      <c r="JS160" s="342"/>
      <c r="JT160" s="342"/>
      <c r="JU160" s="342"/>
      <c r="JV160" s="342"/>
      <c r="JW160" s="342"/>
      <c r="JX160" s="342"/>
      <c r="JY160" s="342"/>
      <c r="JZ160" s="342"/>
      <c r="KA160" s="342"/>
      <c r="KB160" s="342"/>
      <c r="KC160" s="342"/>
      <c r="KD160" s="342"/>
      <c r="KE160" s="342"/>
      <c r="KF160" s="342"/>
      <c r="KG160" s="342"/>
      <c r="KH160" s="342"/>
      <c r="KI160" s="342"/>
      <c r="KJ160" s="342"/>
      <c r="KK160" s="342"/>
      <c r="KL160" s="342"/>
      <c r="KM160" s="342"/>
      <c r="KN160" s="342"/>
      <c r="KO160" s="342"/>
      <c r="KP160" s="342"/>
      <c r="KQ160" s="342"/>
      <c r="KR160" s="342"/>
      <c r="KS160" s="342"/>
      <c r="KT160" s="342"/>
      <c r="KU160" s="342"/>
      <c r="KV160" s="342"/>
      <c r="KW160" s="342"/>
      <c r="KX160" s="342"/>
      <c r="KY160" s="342"/>
      <c r="KZ160" s="342"/>
      <c r="LA160" s="342"/>
      <c r="LB160" s="342"/>
      <c r="LC160" s="342"/>
      <c r="LD160" s="342"/>
      <c r="LE160" s="342"/>
      <c r="LF160" s="342"/>
      <c r="LG160" s="342"/>
      <c r="LH160" s="342"/>
      <c r="LI160" s="342"/>
      <c r="LJ160" s="342"/>
      <c r="LK160" s="342"/>
      <c r="LL160" s="342"/>
      <c r="LM160" s="342"/>
      <c r="LN160" s="342"/>
      <c r="LO160" s="342"/>
      <c r="LP160" s="342"/>
      <c r="LQ160" s="342"/>
      <c r="LR160" s="342"/>
      <c r="LS160" s="342"/>
      <c r="LT160" s="342"/>
      <c r="LU160" s="342"/>
      <c r="LV160" s="342"/>
      <c r="LW160" s="342"/>
      <c r="LX160" s="342"/>
      <c r="LY160" s="342"/>
      <c r="LZ160" s="342"/>
      <c r="MA160" s="342"/>
      <c r="MB160" s="342"/>
      <c r="MC160" s="342"/>
      <c r="MD160" s="342"/>
      <c r="ME160" s="342"/>
      <c r="MF160" s="342"/>
      <c r="MG160" s="342"/>
      <c r="MH160" s="342"/>
      <c r="MI160" s="342"/>
      <c r="MJ160" s="342"/>
      <c r="MK160" s="342"/>
      <c r="ML160" s="342"/>
      <c r="MM160" s="342"/>
      <c r="MN160" s="342"/>
      <c r="MO160" s="342"/>
      <c r="MP160" s="342"/>
      <c r="MQ160" s="342"/>
      <c r="MR160" s="342"/>
      <c r="MS160" s="342"/>
      <c r="MT160" s="342"/>
      <c r="MU160" s="342"/>
      <c r="MV160" s="342"/>
      <c r="MW160" s="342"/>
      <c r="MX160" s="342"/>
      <c r="MY160" s="342"/>
      <c r="MZ160" s="342"/>
      <c r="NA160" s="342"/>
      <c r="NB160" s="342"/>
      <c r="NC160" s="342"/>
      <c r="ND160" s="342"/>
      <c r="NE160" s="342"/>
      <c r="NF160" s="342"/>
      <c r="NG160" s="342"/>
      <c r="NH160" s="342"/>
      <c r="NI160" s="342"/>
      <c r="NJ160" s="342"/>
      <c r="NK160" s="342"/>
      <c r="NL160" s="342"/>
      <c r="NM160" s="342"/>
      <c r="NN160" s="342"/>
      <c r="NO160" s="342"/>
      <c r="NP160" s="342"/>
      <c r="NQ160" s="342"/>
      <c r="NR160" s="342"/>
      <c r="NS160" s="342"/>
      <c r="NT160" s="342"/>
      <c r="NU160" s="342"/>
      <c r="NV160" s="342"/>
      <c r="NW160" s="342"/>
      <c r="NX160" s="342"/>
      <c r="NY160" s="342"/>
      <c r="NZ160" s="342"/>
      <c r="OA160" s="342"/>
      <c r="OB160" s="342"/>
      <c r="OC160" s="342"/>
      <c r="OD160" s="342"/>
      <c r="OE160" s="342"/>
      <c r="OF160" s="342"/>
      <c r="OG160" s="342"/>
      <c r="OH160" s="342"/>
      <c r="OI160" s="342"/>
      <c r="OJ160" s="342"/>
      <c r="OK160" s="342"/>
      <c r="OL160" s="342"/>
      <c r="OM160" s="342"/>
      <c r="ON160" s="342"/>
      <c r="OO160" s="342"/>
      <c r="OP160" s="342"/>
      <c r="OQ160" s="342"/>
      <c r="OR160" s="342"/>
      <c r="OS160" s="342"/>
      <c r="OT160" s="342"/>
      <c r="OU160" s="342"/>
      <c r="OV160" s="342"/>
      <c r="OW160" s="342"/>
      <c r="OX160" s="342"/>
      <c r="OY160" s="342"/>
      <c r="OZ160" s="342"/>
      <c r="PA160" s="342"/>
      <c r="PB160" s="342"/>
      <c r="PC160" s="342"/>
      <c r="PD160" s="342"/>
      <c r="PE160" s="342"/>
      <c r="PF160" s="342"/>
      <c r="PG160" s="342"/>
      <c r="PH160" s="342"/>
      <c r="PI160" s="342"/>
      <c r="PJ160" s="342"/>
      <c r="PK160" s="342"/>
      <c r="PL160" s="342"/>
      <c r="PM160" s="342"/>
      <c r="PN160" s="342"/>
      <c r="PO160" s="342"/>
      <c r="PP160" s="342"/>
    </row>
    <row r="161" spans="1:432" s="248" customFormat="1" x14ac:dyDescent="0.2">
      <c r="A161" s="317" t="s">
        <v>58</v>
      </c>
      <c r="B161" s="317" t="s">
        <v>252</v>
      </c>
      <c r="C161" s="317" t="s">
        <v>1363</v>
      </c>
      <c r="D161" s="317" t="s">
        <v>253</v>
      </c>
      <c r="E161" s="317" t="s">
        <v>254</v>
      </c>
      <c r="F161" s="317" t="s">
        <v>14</v>
      </c>
      <c r="G161" s="317">
        <v>201510</v>
      </c>
      <c r="H161" s="317" t="s">
        <v>689</v>
      </c>
      <c r="I161" s="317" t="s">
        <v>255</v>
      </c>
      <c r="J161" s="317"/>
      <c r="K161" s="316" t="s">
        <v>1327</v>
      </c>
      <c r="L161" s="316" t="s">
        <v>1308</v>
      </c>
      <c r="M161" s="316">
        <v>21456</v>
      </c>
      <c r="N161" s="316">
        <v>0</v>
      </c>
      <c r="O161" s="316">
        <v>8154</v>
      </c>
      <c r="P161" s="316">
        <v>13302</v>
      </c>
      <c r="Q161" s="301" t="s">
        <v>13</v>
      </c>
      <c r="R161" s="195">
        <v>7812</v>
      </c>
      <c r="S161" s="195">
        <f t="shared" si="40"/>
        <v>8154</v>
      </c>
      <c r="T161" s="195">
        <f t="shared" si="41"/>
        <v>-342</v>
      </c>
      <c r="U161" s="317"/>
      <c r="V161" s="317"/>
      <c r="W161" s="195">
        <f t="shared" si="42"/>
        <v>-342</v>
      </c>
      <c r="X161" s="317" t="s">
        <v>689</v>
      </c>
      <c r="Y161" s="317">
        <v>10</v>
      </c>
      <c r="Z161" s="317">
        <v>22</v>
      </c>
      <c r="AA161" s="323"/>
      <c r="AB161" s="195" t="s">
        <v>689</v>
      </c>
      <c r="AC161" s="398" t="s">
        <v>1455</v>
      </c>
      <c r="AD161" s="318"/>
      <c r="AE161" s="317"/>
      <c r="AF161" s="317"/>
      <c r="AG161" s="317">
        <v>1</v>
      </c>
      <c r="AH161" s="317">
        <v>1</v>
      </c>
      <c r="AI161" s="317">
        <f t="shared" si="43"/>
        <v>1</v>
      </c>
      <c r="AJ161" s="317">
        <v>1</v>
      </c>
      <c r="AK161" s="317">
        <v>1</v>
      </c>
      <c r="AL161" s="317"/>
      <c r="AM161" s="317"/>
      <c r="AN161" s="317"/>
      <c r="AO161" s="317"/>
      <c r="AP161" s="317"/>
      <c r="AQ161" s="317"/>
      <c r="AR161" s="317"/>
      <c r="AS161" s="317"/>
      <c r="AT161" s="317"/>
      <c r="AU161" s="317"/>
      <c r="AV161" s="317"/>
      <c r="AW161" s="317"/>
      <c r="AX161" s="317"/>
      <c r="AY161" s="317"/>
      <c r="AZ161" s="322"/>
      <c r="BA161" s="317">
        <v>2100</v>
      </c>
      <c r="BB161" s="386">
        <f t="shared" si="44"/>
        <v>2100</v>
      </c>
      <c r="BC161" s="195">
        <f t="shared" si="45"/>
        <v>2100</v>
      </c>
      <c r="BD161" s="195">
        <f t="shared" si="46"/>
        <v>-2442</v>
      </c>
      <c r="BE161" s="359">
        <f t="shared" si="47"/>
        <v>-0.31259600614439326</v>
      </c>
      <c r="BF161" s="317"/>
      <c r="BG161" s="317"/>
      <c r="BH161" s="317"/>
      <c r="BI161" s="317"/>
      <c r="BJ161" s="317"/>
      <c r="BK161" s="317"/>
      <c r="BL161" s="317" t="s">
        <v>1090</v>
      </c>
      <c r="BM161" s="317"/>
      <c r="BN161" s="317"/>
      <c r="BO161" s="317"/>
      <c r="BP161" s="317"/>
      <c r="BQ161" s="317"/>
      <c r="BR161" s="317"/>
      <c r="BS161" s="317"/>
      <c r="BT161" s="317"/>
      <c r="BU161" s="317"/>
      <c r="BV161" s="317"/>
      <c r="BW161" s="317"/>
      <c r="BX161" s="317"/>
      <c r="BY161" s="317"/>
      <c r="BZ161" s="317"/>
      <c r="CA161" s="317"/>
      <c r="CB161" s="317"/>
      <c r="CC161" s="317"/>
      <c r="CD161" s="317"/>
      <c r="CE161" s="317"/>
      <c r="CF161" s="317"/>
      <c r="CG161" s="317"/>
      <c r="CH161" s="317"/>
      <c r="CI161" s="317"/>
      <c r="CJ161" s="317"/>
      <c r="CK161" s="317"/>
      <c r="CL161" s="317"/>
      <c r="CM161" s="317"/>
      <c r="CN161" s="317"/>
      <c r="CO161" s="317"/>
      <c r="CP161" s="317"/>
      <c r="CQ161" s="317"/>
      <c r="CR161" s="317"/>
      <c r="CS161" s="317"/>
      <c r="CT161" s="317"/>
      <c r="CU161" s="317"/>
      <c r="CV161" s="317"/>
      <c r="CW161" s="317"/>
      <c r="CX161" s="317"/>
      <c r="CY161" s="317"/>
      <c r="CZ161" s="317"/>
      <c r="DA161" s="317"/>
      <c r="DB161" s="317"/>
      <c r="DC161" s="317"/>
      <c r="DD161" s="317"/>
      <c r="DE161" s="317"/>
      <c r="DF161" s="317"/>
      <c r="DG161" s="317"/>
      <c r="DH161" s="317"/>
      <c r="DI161" s="317"/>
      <c r="DJ161" s="317"/>
      <c r="DK161" s="317"/>
      <c r="DL161" s="317"/>
      <c r="DM161" s="317"/>
      <c r="DN161" s="317"/>
      <c r="DO161" s="317"/>
      <c r="DP161" s="317"/>
      <c r="DQ161" s="317"/>
      <c r="DR161" s="317"/>
      <c r="DS161" s="317"/>
      <c r="DT161" s="317"/>
      <c r="DU161" s="317"/>
      <c r="DV161" s="317"/>
      <c r="DW161" s="317"/>
      <c r="DX161" s="317"/>
      <c r="DY161" s="317"/>
      <c r="DZ161" s="317"/>
      <c r="EA161" s="317"/>
      <c r="EB161" s="317"/>
      <c r="EC161" s="317"/>
      <c r="ED161" s="317"/>
      <c r="EE161" s="317"/>
      <c r="EF161" s="317"/>
      <c r="EG161" s="317"/>
      <c r="EH161" s="317"/>
      <c r="EI161" s="317"/>
      <c r="EJ161" s="317"/>
      <c r="EK161" s="317"/>
      <c r="EL161" s="317"/>
      <c r="EM161" s="317"/>
      <c r="EN161" s="317"/>
      <c r="EO161" s="317"/>
      <c r="EP161" s="317"/>
      <c r="EQ161" s="317"/>
      <c r="ER161" s="317"/>
      <c r="ES161" s="317"/>
      <c r="ET161" s="317"/>
      <c r="EU161" s="317"/>
      <c r="EV161" s="317"/>
      <c r="EW161" s="317"/>
      <c r="EX161" s="317"/>
      <c r="EY161" s="317"/>
      <c r="EZ161" s="317"/>
      <c r="FA161" s="317"/>
      <c r="FB161" s="317"/>
      <c r="FC161" s="317"/>
      <c r="FD161" s="317"/>
      <c r="FE161" s="317"/>
      <c r="FF161" s="317"/>
      <c r="FG161" s="317"/>
      <c r="FH161" s="317"/>
      <c r="FI161" s="317"/>
      <c r="FJ161" s="317"/>
      <c r="FK161" s="317"/>
      <c r="FL161" s="317"/>
      <c r="FM161" s="317"/>
      <c r="FN161" s="317"/>
      <c r="FO161" s="317"/>
      <c r="FP161" s="317"/>
      <c r="FQ161" s="317"/>
      <c r="FR161" s="317"/>
      <c r="FS161" s="317"/>
      <c r="FT161" s="317"/>
      <c r="FU161" s="317"/>
      <c r="FV161" s="317"/>
      <c r="FW161" s="317"/>
      <c r="FX161" s="317"/>
      <c r="FY161" s="317"/>
      <c r="FZ161" s="317"/>
      <c r="GA161" s="317"/>
      <c r="GB161" s="317"/>
      <c r="GC161" s="317"/>
      <c r="GD161" s="317"/>
      <c r="GE161" s="317"/>
      <c r="GF161" s="317"/>
      <c r="GG161" s="317"/>
      <c r="GH161" s="317"/>
      <c r="GI161" s="317"/>
      <c r="GJ161" s="317"/>
      <c r="GK161" s="317"/>
      <c r="GL161" s="317"/>
      <c r="GM161" s="317"/>
      <c r="GN161" s="317"/>
      <c r="GO161" s="317"/>
      <c r="GP161" s="317"/>
      <c r="GQ161" s="317"/>
      <c r="GR161" s="317"/>
      <c r="GS161" s="317"/>
      <c r="GT161" s="317"/>
      <c r="GU161" s="317"/>
      <c r="GV161" s="317"/>
      <c r="GW161" s="317"/>
      <c r="GX161" s="317"/>
      <c r="GY161" s="317"/>
      <c r="GZ161" s="317"/>
      <c r="HA161" s="317"/>
      <c r="HB161" s="317"/>
      <c r="HC161" s="317"/>
      <c r="HD161" s="317"/>
      <c r="HE161" s="317"/>
      <c r="HF161" s="317"/>
      <c r="HG161" s="317"/>
      <c r="HH161" s="317"/>
      <c r="HI161" s="317"/>
      <c r="HJ161" s="317"/>
      <c r="HK161" s="317"/>
      <c r="HL161" s="317"/>
      <c r="HM161" s="317"/>
      <c r="HN161" s="317"/>
      <c r="HO161" s="317"/>
      <c r="HP161" s="317"/>
      <c r="HQ161" s="317"/>
      <c r="HR161" s="317"/>
      <c r="HS161" s="317"/>
      <c r="HT161" s="317"/>
      <c r="HU161" s="317"/>
      <c r="HV161" s="317"/>
      <c r="HW161" s="317"/>
      <c r="HX161" s="317"/>
      <c r="HY161" s="317"/>
      <c r="HZ161" s="317"/>
      <c r="IA161" s="317"/>
      <c r="IB161" s="317"/>
      <c r="IC161" s="317"/>
      <c r="ID161" s="317"/>
      <c r="IE161" s="317"/>
      <c r="IF161" s="317"/>
      <c r="IG161" s="317"/>
      <c r="IH161" s="317"/>
      <c r="II161" s="317"/>
      <c r="IJ161" s="317"/>
      <c r="IK161" s="317"/>
      <c r="IL161" s="317"/>
      <c r="IM161" s="317"/>
      <c r="IN161" s="317"/>
      <c r="IO161" s="317"/>
      <c r="IP161" s="317"/>
      <c r="IQ161" s="317"/>
      <c r="IR161" s="317"/>
      <c r="IS161" s="317"/>
      <c r="IT161" s="317"/>
      <c r="IU161" s="317"/>
      <c r="IV161" s="317"/>
      <c r="IW161" s="317"/>
      <c r="IX161" s="317"/>
      <c r="IY161" s="317"/>
      <c r="IZ161" s="317"/>
      <c r="JA161" s="317"/>
      <c r="JB161" s="317"/>
      <c r="JC161" s="317"/>
      <c r="JD161" s="317"/>
      <c r="JE161" s="317"/>
      <c r="JF161" s="317"/>
      <c r="JG161" s="317"/>
      <c r="JH161" s="317"/>
      <c r="JI161" s="317"/>
      <c r="JJ161" s="317"/>
      <c r="JK161" s="317"/>
      <c r="JL161" s="317"/>
      <c r="JM161" s="317"/>
      <c r="JN161" s="317"/>
      <c r="JO161" s="317"/>
      <c r="JP161" s="317"/>
      <c r="JQ161" s="317"/>
      <c r="JR161" s="317"/>
      <c r="JS161" s="317"/>
      <c r="JT161" s="317"/>
      <c r="JU161" s="317"/>
      <c r="JV161" s="317"/>
      <c r="JW161" s="317"/>
      <c r="JX161" s="317"/>
      <c r="JY161" s="317"/>
      <c r="JZ161" s="317"/>
      <c r="KA161" s="317"/>
      <c r="KB161" s="317"/>
      <c r="KC161" s="317"/>
      <c r="KD161" s="317"/>
      <c r="KE161" s="317"/>
      <c r="KF161" s="317"/>
      <c r="KG161" s="317"/>
      <c r="KH161" s="317"/>
      <c r="KI161" s="317"/>
      <c r="KJ161" s="317"/>
      <c r="KK161" s="317"/>
      <c r="KL161" s="317"/>
      <c r="KM161" s="317"/>
      <c r="KN161" s="317"/>
      <c r="KO161" s="317"/>
      <c r="KP161" s="317"/>
      <c r="KQ161" s="317"/>
      <c r="KR161" s="317"/>
      <c r="KS161" s="317"/>
      <c r="KT161" s="317"/>
      <c r="KU161" s="317"/>
      <c r="KV161" s="317"/>
      <c r="KW161" s="317"/>
      <c r="KX161" s="317"/>
      <c r="KY161" s="317"/>
      <c r="KZ161" s="317"/>
      <c r="LA161" s="317"/>
      <c r="LB161" s="317"/>
      <c r="LC161" s="317"/>
      <c r="LD161" s="317"/>
      <c r="LE161" s="317"/>
      <c r="LF161" s="317"/>
      <c r="LG161" s="317"/>
      <c r="LH161" s="317"/>
      <c r="LI161" s="317"/>
      <c r="LJ161" s="317"/>
      <c r="LK161" s="317"/>
      <c r="LL161" s="317"/>
      <c r="LM161" s="317"/>
      <c r="LN161" s="317"/>
      <c r="LO161" s="317"/>
      <c r="LP161" s="317"/>
      <c r="LQ161" s="317"/>
      <c r="LR161" s="317"/>
      <c r="LS161" s="317"/>
      <c r="LT161" s="317"/>
      <c r="LU161" s="317"/>
      <c r="LV161" s="317"/>
      <c r="LW161" s="317"/>
      <c r="LX161" s="317"/>
      <c r="LY161" s="317"/>
      <c r="LZ161" s="317"/>
      <c r="MA161" s="317"/>
      <c r="MB161" s="317"/>
      <c r="MC161" s="317"/>
      <c r="MD161" s="317"/>
      <c r="ME161" s="317"/>
      <c r="MF161" s="317"/>
      <c r="MG161" s="317"/>
      <c r="MH161" s="317"/>
      <c r="MI161" s="317"/>
      <c r="MJ161" s="317"/>
      <c r="MK161" s="317"/>
      <c r="ML161" s="317"/>
      <c r="MM161" s="317"/>
      <c r="MN161" s="317"/>
      <c r="MO161" s="317"/>
      <c r="MP161" s="317"/>
      <c r="MQ161" s="317"/>
      <c r="MR161" s="317"/>
      <c r="MS161" s="317"/>
      <c r="MT161" s="317"/>
      <c r="MU161" s="317"/>
      <c r="MV161" s="317"/>
      <c r="MW161" s="317"/>
      <c r="MX161" s="317"/>
      <c r="MY161" s="317"/>
      <c r="MZ161" s="317"/>
      <c r="NA161" s="317"/>
      <c r="NB161" s="317"/>
      <c r="NC161" s="317"/>
      <c r="ND161" s="317"/>
      <c r="NE161" s="317"/>
      <c r="NF161" s="317"/>
      <c r="NG161" s="317"/>
      <c r="NH161" s="317"/>
      <c r="NI161" s="317"/>
      <c r="NJ161" s="317"/>
      <c r="NK161" s="317"/>
      <c r="NL161" s="317"/>
      <c r="NM161" s="317"/>
      <c r="NN161" s="317"/>
      <c r="NO161" s="317"/>
      <c r="NP161" s="317"/>
      <c r="NQ161" s="317"/>
      <c r="NR161" s="317"/>
      <c r="NS161" s="317"/>
      <c r="NT161" s="317"/>
      <c r="NU161" s="317"/>
      <c r="NV161" s="317"/>
      <c r="NW161" s="317"/>
      <c r="NX161" s="317"/>
      <c r="NY161" s="317"/>
      <c r="NZ161" s="317"/>
      <c r="OA161" s="317"/>
      <c r="OB161" s="317"/>
      <c r="OC161" s="317"/>
      <c r="OD161" s="317"/>
      <c r="OE161" s="317"/>
      <c r="OF161" s="317"/>
      <c r="OG161" s="317"/>
      <c r="OH161" s="317"/>
      <c r="OI161" s="317"/>
      <c r="OJ161" s="317"/>
      <c r="OK161" s="317"/>
      <c r="OL161" s="317"/>
      <c r="OM161" s="317"/>
      <c r="ON161" s="317"/>
      <c r="OO161" s="317"/>
      <c r="OP161" s="317"/>
      <c r="OQ161" s="317"/>
      <c r="OR161" s="317"/>
      <c r="OS161" s="317"/>
      <c r="OT161" s="317"/>
      <c r="OU161" s="317"/>
      <c r="OV161" s="317"/>
      <c r="OW161" s="317"/>
      <c r="OX161" s="317"/>
      <c r="OY161" s="317"/>
      <c r="OZ161" s="317"/>
      <c r="PA161" s="317"/>
      <c r="PB161" s="317"/>
      <c r="PC161" s="317"/>
      <c r="PD161" s="317"/>
      <c r="PE161" s="317"/>
      <c r="PF161" s="317"/>
      <c r="PG161" s="317"/>
      <c r="PH161" s="317"/>
      <c r="PI161" s="317"/>
      <c r="PJ161" s="317"/>
      <c r="PK161" s="317"/>
      <c r="PL161" s="317"/>
      <c r="PM161" s="317"/>
      <c r="PN161" s="317"/>
      <c r="PO161" s="317"/>
      <c r="PP161" s="317"/>
    </row>
    <row r="162" spans="1:432" s="248" customFormat="1" x14ac:dyDescent="0.2">
      <c r="A162" s="227" t="s">
        <v>58</v>
      </c>
      <c r="B162" s="227" t="s">
        <v>63</v>
      </c>
      <c r="C162" s="227" t="s">
        <v>65</v>
      </c>
      <c r="D162" s="227" t="s">
        <v>64</v>
      </c>
      <c r="E162" s="227"/>
      <c r="F162" s="227" t="s">
        <v>14</v>
      </c>
      <c r="G162" s="227">
        <v>201410</v>
      </c>
      <c r="H162" s="227" t="s">
        <v>689</v>
      </c>
      <c r="I162" s="227" t="s">
        <v>66</v>
      </c>
      <c r="J162" s="227"/>
      <c r="K162" s="14" t="s">
        <v>1316</v>
      </c>
      <c r="L162" s="14" t="s">
        <v>817</v>
      </c>
      <c r="M162" s="14">
        <v>21456</v>
      </c>
      <c r="N162" s="14">
        <v>0</v>
      </c>
      <c r="O162" s="14">
        <v>0</v>
      </c>
      <c r="P162" s="14">
        <v>21456</v>
      </c>
      <c r="Q162" s="14" t="s">
        <v>13</v>
      </c>
      <c r="R162" s="195">
        <v>7812</v>
      </c>
      <c r="S162" s="195">
        <f t="shared" si="40"/>
        <v>0</v>
      </c>
      <c r="T162" s="195">
        <f t="shared" si="41"/>
        <v>7812</v>
      </c>
      <c r="U162" s="195"/>
      <c r="V162" s="195">
        <v>2100</v>
      </c>
      <c r="W162" s="195">
        <f t="shared" si="42"/>
        <v>5712</v>
      </c>
      <c r="X162" s="195" t="s">
        <v>689</v>
      </c>
      <c r="Y162" s="227">
        <v>10</v>
      </c>
      <c r="Z162" s="227">
        <v>32</v>
      </c>
      <c r="AA162" s="237"/>
      <c r="AB162" s="195" t="s">
        <v>689</v>
      </c>
      <c r="AC162" s="398" t="s">
        <v>965</v>
      </c>
      <c r="AD162" s="309" t="s">
        <v>692</v>
      </c>
      <c r="AE162" s="195"/>
      <c r="AF162" s="195"/>
      <c r="AG162" s="195">
        <v>2</v>
      </c>
      <c r="AH162" s="195">
        <v>1</v>
      </c>
      <c r="AI162" s="195">
        <f t="shared" si="43"/>
        <v>1.5</v>
      </c>
      <c r="AJ162" s="195"/>
      <c r="AK162" s="195">
        <v>1</v>
      </c>
      <c r="AL162" s="240"/>
      <c r="AM162" s="195"/>
      <c r="AN162" s="195"/>
      <c r="AO162" s="195"/>
      <c r="AP162" s="195"/>
      <c r="AQ162" s="195"/>
      <c r="AR162" s="195"/>
      <c r="AS162" s="195"/>
      <c r="AT162" s="195"/>
      <c r="AU162" s="195"/>
      <c r="AV162" s="195"/>
      <c r="AW162" s="195"/>
      <c r="AX162" s="195">
        <v>510</v>
      </c>
      <c r="AY162" s="195"/>
      <c r="AZ162" s="195"/>
      <c r="BA162" s="195"/>
      <c r="BB162" s="386">
        <f t="shared" si="44"/>
        <v>510</v>
      </c>
      <c r="BC162" s="195">
        <f t="shared" si="45"/>
        <v>2610</v>
      </c>
      <c r="BD162" s="195">
        <f t="shared" si="46"/>
        <v>5202</v>
      </c>
      <c r="BE162" s="359">
        <f t="shared" si="47"/>
        <v>0.66589861751152069</v>
      </c>
      <c r="BF162" s="195"/>
      <c r="BG162" s="195"/>
      <c r="BH162" s="195" t="s">
        <v>1008</v>
      </c>
      <c r="BI162" s="195" t="s">
        <v>1183</v>
      </c>
      <c r="BJ162" s="195" t="s">
        <v>1008</v>
      </c>
      <c r="BK162" s="195"/>
      <c r="BL162" s="195" t="s">
        <v>1090</v>
      </c>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f>ET162*3</f>
        <v>5476.5</v>
      </c>
      <c r="ET162" s="195">
        <f>304.25*6</f>
        <v>1825.5</v>
      </c>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227"/>
    </row>
    <row r="163" spans="1:432" s="195" customFormat="1" x14ac:dyDescent="0.2">
      <c r="A163" s="227" t="s">
        <v>58</v>
      </c>
      <c r="B163" s="227" t="s">
        <v>124</v>
      </c>
      <c r="C163" s="227" t="s">
        <v>126</v>
      </c>
      <c r="D163" s="227" t="s">
        <v>125</v>
      </c>
      <c r="E163" s="227"/>
      <c r="F163" s="227" t="s">
        <v>14</v>
      </c>
      <c r="G163" s="227">
        <v>201510</v>
      </c>
      <c r="H163" s="227" t="s">
        <v>689</v>
      </c>
      <c r="I163" s="227" t="s">
        <v>127</v>
      </c>
      <c r="J163" s="227"/>
      <c r="K163" s="5" t="s">
        <v>1311</v>
      </c>
      <c r="L163" s="5" t="s">
        <v>817</v>
      </c>
      <c r="M163" s="5">
        <v>21456</v>
      </c>
      <c r="N163" s="5">
        <v>0</v>
      </c>
      <c r="O163" s="5">
        <v>0</v>
      </c>
      <c r="P163" s="5">
        <v>21456</v>
      </c>
      <c r="Q163" s="14" t="s">
        <v>13</v>
      </c>
      <c r="R163" s="195">
        <v>7812</v>
      </c>
      <c r="S163" s="195">
        <f t="shared" si="40"/>
        <v>0</v>
      </c>
      <c r="T163" s="195">
        <f t="shared" si="41"/>
        <v>7812</v>
      </c>
      <c r="V163" s="195">
        <v>2100</v>
      </c>
      <c r="W163" s="195">
        <f t="shared" si="42"/>
        <v>5712</v>
      </c>
      <c r="X163" s="195" t="s">
        <v>689</v>
      </c>
      <c r="Y163" s="227">
        <v>10</v>
      </c>
      <c r="Z163" s="227">
        <v>10</v>
      </c>
      <c r="AA163" s="237"/>
      <c r="AB163" s="195" t="s">
        <v>689</v>
      </c>
      <c r="AC163" s="398" t="s">
        <v>965</v>
      </c>
      <c r="AD163" s="309" t="s">
        <v>692</v>
      </c>
      <c r="AG163" s="195">
        <v>3</v>
      </c>
      <c r="AH163" s="195">
        <v>3</v>
      </c>
      <c r="AI163" s="195">
        <f t="shared" si="43"/>
        <v>3</v>
      </c>
      <c r="AL163" s="240"/>
      <c r="BB163" s="386">
        <f t="shared" si="44"/>
        <v>0</v>
      </c>
      <c r="BC163" s="195">
        <f t="shared" si="45"/>
        <v>2100</v>
      </c>
      <c r="BD163" s="195">
        <f t="shared" si="46"/>
        <v>5712</v>
      </c>
      <c r="BE163" s="359">
        <f t="shared" si="47"/>
        <v>0.73118279569892475</v>
      </c>
      <c r="BH163" s="195" t="s">
        <v>1008</v>
      </c>
      <c r="BI163" s="195" t="s">
        <v>1183</v>
      </c>
      <c r="BJ163" s="195" t="s">
        <v>91</v>
      </c>
      <c r="BL163" s="195" t="s">
        <v>1090</v>
      </c>
      <c r="ES163" s="195">
        <v>7302</v>
      </c>
      <c r="ET163" s="195">
        <f>ES163/3</f>
        <v>2434</v>
      </c>
      <c r="EU163" s="195">
        <f>ET163/8</f>
        <v>304.25</v>
      </c>
      <c r="PP163" s="227"/>
    </row>
    <row r="164" spans="1:432" s="227" customFormat="1" x14ac:dyDescent="0.2">
      <c r="A164" s="227" t="s">
        <v>58</v>
      </c>
      <c r="B164" s="227" t="s">
        <v>54</v>
      </c>
      <c r="C164" s="227" t="s">
        <v>56</v>
      </c>
      <c r="D164" s="227" t="s">
        <v>55</v>
      </c>
      <c r="F164" s="227" t="s">
        <v>14</v>
      </c>
      <c r="G164" s="227">
        <v>201510</v>
      </c>
      <c r="H164" s="227" t="s">
        <v>689</v>
      </c>
      <c r="I164" s="227" t="s">
        <v>57</v>
      </c>
      <c r="K164" s="5" t="s">
        <v>1315</v>
      </c>
      <c r="L164" s="5" t="s">
        <v>817</v>
      </c>
      <c r="M164" s="5">
        <v>21456</v>
      </c>
      <c r="N164" s="5">
        <v>0</v>
      </c>
      <c r="O164" s="5">
        <v>0</v>
      </c>
      <c r="P164" s="5">
        <v>21456</v>
      </c>
      <c r="Q164" s="5" t="s">
        <v>13</v>
      </c>
      <c r="R164" s="195">
        <v>7812</v>
      </c>
      <c r="S164" s="195">
        <f t="shared" si="40"/>
        <v>0</v>
      </c>
      <c r="T164" s="195">
        <f t="shared" si="41"/>
        <v>7812</v>
      </c>
      <c r="U164" s="195"/>
      <c r="V164" s="195">
        <v>2100</v>
      </c>
      <c r="W164" s="195">
        <f t="shared" si="42"/>
        <v>5712</v>
      </c>
      <c r="X164" s="195" t="s">
        <v>689</v>
      </c>
      <c r="Y164" s="227">
        <v>12</v>
      </c>
      <c r="Z164" s="227">
        <v>14</v>
      </c>
      <c r="AA164" s="237"/>
      <c r="AB164" s="195" t="s">
        <v>689</v>
      </c>
      <c r="AC164" s="398" t="s">
        <v>1455</v>
      </c>
      <c r="AD164" s="309"/>
      <c r="AE164" s="195"/>
      <c r="AF164" s="195"/>
      <c r="AG164" s="195">
        <v>1</v>
      </c>
      <c r="AH164" s="195">
        <v>2</v>
      </c>
      <c r="AI164" s="195">
        <f t="shared" si="43"/>
        <v>1.5</v>
      </c>
      <c r="AJ164" s="195">
        <v>1</v>
      </c>
      <c r="AK164" s="195"/>
      <c r="AL164" s="240"/>
      <c r="AM164" s="195"/>
      <c r="AN164" s="195"/>
      <c r="AO164" s="195"/>
      <c r="AP164" s="195"/>
      <c r="AQ164" s="195"/>
      <c r="AR164" s="195"/>
      <c r="AS164" s="195"/>
      <c r="AT164" s="195"/>
      <c r="AU164" s="195"/>
      <c r="AV164" s="195"/>
      <c r="AW164" s="195"/>
      <c r="AX164" s="195">
        <v>510</v>
      </c>
      <c r="AY164" s="195"/>
      <c r="AZ164" s="195"/>
      <c r="BA164" s="195"/>
      <c r="BB164" s="386">
        <f t="shared" si="44"/>
        <v>510</v>
      </c>
      <c r="BC164" s="195">
        <f t="shared" si="45"/>
        <v>2610</v>
      </c>
      <c r="BD164" s="195">
        <f t="shared" si="46"/>
        <v>5202</v>
      </c>
      <c r="BE164" s="359">
        <f t="shared" si="47"/>
        <v>0.66589861751152069</v>
      </c>
      <c r="BF164" s="195"/>
      <c r="BG164" s="195"/>
      <c r="BH164" s="195"/>
      <c r="BI164" s="195"/>
      <c r="BJ164" s="195"/>
      <c r="BK164" s="195"/>
      <c r="BL164" s="195" t="s">
        <v>1090</v>
      </c>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c r="DS164" s="195"/>
      <c r="DT164" s="195"/>
      <c r="DU164" s="195"/>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row>
    <row r="165" spans="1:432" s="227" customFormat="1" x14ac:dyDescent="0.2">
      <c r="A165" s="227" t="s">
        <v>58</v>
      </c>
      <c r="B165" s="227" t="s">
        <v>111</v>
      </c>
      <c r="C165" s="227" t="s">
        <v>1362</v>
      </c>
      <c r="D165" s="227" t="s">
        <v>112</v>
      </c>
      <c r="E165" s="227" t="s">
        <v>113</v>
      </c>
      <c r="F165" s="227" t="s">
        <v>14</v>
      </c>
      <c r="G165" s="227">
        <v>201510</v>
      </c>
      <c r="H165" s="227" t="s">
        <v>689</v>
      </c>
      <c r="I165" s="227" t="s">
        <v>114</v>
      </c>
      <c r="K165" s="14" t="s">
        <v>1311</v>
      </c>
      <c r="L165" s="14" t="s">
        <v>817</v>
      </c>
      <c r="M165" s="14">
        <v>21456</v>
      </c>
      <c r="N165" s="14">
        <v>0</v>
      </c>
      <c r="O165" s="14">
        <v>0</v>
      </c>
      <c r="P165" s="14">
        <v>21456</v>
      </c>
      <c r="Q165" s="14" t="s">
        <v>13</v>
      </c>
      <c r="R165" s="195">
        <v>7812</v>
      </c>
      <c r="S165" s="195">
        <f t="shared" si="40"/>
        <v>0</v>
      </c>
      <c r="T165" s="195">
        <f t="shared" si="41"/>
        <v>7812</v>
      </c>
      <c r="U165" s="195"/>
      <c r="V165" s="195">
        <v>2100</v>
      </c>
      <c r="W165" s="195">
        <f t="shared" si="42"/>
        <v>5712</v>
      </c>
      <c r="X165" s="195" t="s">
        <v>689</v>
      </c>
      <c r="Y165" s="227">
        <v>12</v>
      </c>
      <c r="Z165" s="227">
        <v>20</v>
      </c>
      <c r="AA165" s="237"/>
      <c r="AB165" s="195" t="s">
        <v>689</v>
      </c>
      <c r="AC165" s="398" t="s">
        <v>965</v>
      </c>
      <c r="AD165" s="309" t="s">
        <v>692</v>
      </c>
      <c r="AE165" s="195"/>
      <c r="AF165" s="195"/>
      <c r="AG165" s="195">
        <v>2</v>
      </c>
      <c r="AH165" s="195">
        <v>2.5</v>
      </c>
      <c r="AI165" s="195">
        <f t="shared" si="43"/>
        <v>2.25</v>
      </c>
      <c r="AJ165" s="195"/>
      <c r="AK165" s="195"/>
      <c r="AL165" s="240"/>
      <c r="AM165" s="195"/>
      <c r="AN165" s="195"/>
      <c r="AO165" s="195"/>
      <c r="AP165" s="195"/>
      <c r="AQ165" s="195"/>
      <c r="AR165" s="195"/>
      <c r="AS165" s="195"/>
      <c r="AT165" s="195"/>
      <c r="AU165" s="195"/>
      <c r="AV165" s="195"/>
      <c r="AW165" s="195"/>
      <c r="AX165" s="195"/>
      <c r="AY165" s="195"/>
      <c r="AZ165" s="195"/>
      <c r="BA165" s="195"/>
      <c r="BB165" s="386">
        <f t="shared" si="44"/>
        <v>0</v>
      </c>
      <c r="BC165" s="195">
        <f t="shared" si="45"/>
        <v>2100</v>
      </c>
      <c r="BD165" s="195">
        <f t="shared" si="46"/>
        <v>5712</v>
      </c>
      <c r="BE165" s="359">
        <f t="shared" si="47"/>
        <v>0.73118279569892475</v>
      </c>
      <c r="BF165" s="195"/>
      <c r="BG165" s="195"/>
      <c r="BH165" s="195"/>
      <c r="BI165" s="195" t="s">
        <v>1183</v>
      </c>
      <c r="BJ165" s="195" t="s">
        <v>1008</v>
      </c>
      <c r="BK165" s="195"/>
      <c r="BL165" s="195" t="s">
        <v>1090</v>
      </c>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row>
    <row r="166" spans="1:432" s="227" customFormat="1" x14ac:dyDescent="0.2">
      <c r="A166" s="227" t="s">
        <v>58</v>
      </c>
      <c r="B166" s="227" t="s">
        <v>208</v>
      </c>
      <c r="C166" s="227" t="s">
        <v>210</v>
      </c>
      <c r="D166" s="227" t="s">
        <v>209</v>
      </c>
      <c r="F166" s="227" t="s">
        <v>14</v>
      </c>
      <c r="G166" s="227">
        <v>201510</v>
      </c>
      <c r="H166" s="227" t="s">
        <v>689</v>
      </c>
      <c r="I166" s="227" t="s">
        <v>211</v>
      </c>
      <c r="K166" s="5" t="s">
        <v>1325</v>
      </c>
      <c r="L166" s="5" t="s">
        <v>817</v>
      </c>
      <c r="M166" s="5">
        <v>21456</v>
      </c>
      <c r="N166" s="5">
        <v>0</v>
      </c>
      <c r="O166" s="5">
        <v>0</v>
      </c>
      <c r="P166" s="5">
        <v>21456</v>
      </c>
      <c r="Q166" s="14" t="s">
        <v>13</v>
      </c>
      <c r="R166" s="195">
        <v>7812</v>
      </c>
      <c r="S166" s="195">
        <f t="shared" si="40"/>
        <v>0</v>
      </c>
      <c r="T166" s="195">
        <f t="shared" si="41"/>
        <v>7812</v>
      </c>
      <c r="U166" s="195"/>
      <c r="V166" s="195">
        <v>2100</v>
      </c>
      <c r="W166" s="195">
        <f t="shared" si="42"/>
        <v>5712</v>
      </c>
      <c r="X166" s="195" t="s">
        <v>689</v>
      </c>
      <c r="Y166" s="227">
        <v>10</v>
      </c>
      <c r="Z166" s="227">
        <v>20</v>
      </c>
      <c r="AA166" s="237"/>
      <c r="AB166" s="195" t="s">
        <v>689</v>
      </c>
      <c r="AC166" s="398" t="s">
        <v>965</v>
      </c>
      <c r="AD166" s="309" t="s">
        <v>692</v>
      </c>
      <c r="AE166" s="195"/>
      <c r="AF166" s="195"/>
      <c r="AG166" s="195">
        <v>3</v>
      </c>
      <c r="AH166" s="195">
        <v>2.5</v>
      </c>
      <c r="AI166" s="195">
        <f t="shared" si="43"/>
        <v>2.75</v>
      </c>
      <c r="AJ166" s="195"/>
      <c r="AK166" s="195"/>
      <c r="AL166" s="240"/>
      <c r="AM166" s="195"/>
      <c r="AN166" s="195"/>
      <c r="AO166" s="195"/>
      <c r="AP166" s="195"/>
      <c r="AQ166" s="195"/>
      <c r="AR166" s="195"/>
      <c r="AS166" s="195"/>
      <c r="AT166" s="195"/>
      <c r="AU166" s="195"/>
      <c r="AV166" s="195"/>
      <c r="AW166" s="195"/>
      <c r="AX166" s="195"/>
      <c r="AY166" s="195"/>
      <c r="AZ166" s="195"/>
      <c r="BA166" s="195"/>
      <c r="BB166" s="386">
        <f t="shared" si="44"/>
        <v>0</v>
      </c>
      <c r="BC166" s="195">
        <f t="shared" si="45"/>
        <v>2100</v>
      </c>
      <c r="BD166" s="195">
        <f t="shared" si="46"/>
        <v>5712</v>
      </c>
      <c r="BE166" s="359">
        <f t="shared" si="47"/>
        <v>0.73118279569892475</v>
      </c>
      <c r="BF166" s="195"/>
      <c r="BG166" s="195"/>
      <c r="BH166" s="195"/>
      <c r="BI166" s="195" t="s">
        <v>91</v>
      </c>
      <c r="BJ166" s="195" t="s">
        <v>91</v>
      </c>
      <c r="BK166" s="195"/>
      <c r="BL166" s="195" t="s">
        <v>1090</v>
      </c>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v>17193</v>
      </c>
      <c r="ET166" s="195">
        <f>ES166/3</f>
        <v>5731</v>
      </c>
      <c r="EU166" s="195">
        <f>ET166/8</f>
        <v>716.375</v>
      </c>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195"/>
      <c r="FT166" s="195"/>
      <c r="FU166" s="195"/>
      <c r="FV166" s="195"/>
      <c r="FW166" s="195"/>
      <c r="FX166" s="195"/>
      <c r="FY166" s="195"/>
      <c r="FZ166" s="195"/>
      <c r="GA166" s="195"/>
      <c r="GB166" s="195"/>
      <c r="GC166" s="195"/>
      <c r="GD166" s="195"/>
      <c r="GE166" s="195"/>
      <c r="GF166" s="195"/>
      <c r="GG166" s="195"/>
      <c r="GH166" s="195"/>
      <c r="GI166" s="195"/>
      <c r="GJ166" s="195"/>
      <c r="GK166" s="195"/>
      <c r="GL166" s="195"/>
      <c r="GM166" s="195"/>
      <c r="GN166" s="195"/>
      <c r="GO166" s="195"/>
      <c r="GP166" s="195"/>
      <c r="GQ166" s="195"/>
      <c r="GR166" s="195"/>
      <c r="GS166" s="195"/>
      <c r="GT166" s="195"/>
      <c r="GU166" s="195"/>
      <c r="GV166" s="195"/>
      <c r="GW166" s="195"/>
      <c r="GX166" s="195"/>
      <c r="GY166" s="195"/>
      <c r="GZ166" s="195"/>
      <c r="HA166" s="195"/>
      <c r="HB166" s="195"/>
      <c r="HC166" s="195"/>
      <c r="HD166" s="195"/>
      <c r="HE166" s="195"/>
      <c r="HF166" s="195"/>
      <c r="HG166" s="195"/>
      <c r="HH166" s="195"/>
      <c r="HI166" s="195"/>
      <c r="HJ166" s="195"/>
      <c r="HK166" s="195"/>
      <c r="HL166" s="195"/>
      <c r="HM166" s="195"/>
      <c r="HN166" s="195"/>
      <c r="HO166" s="195"/>
      <c r="HP166" s="195"/>
      <c r="HQ166" s="195"/>
      <c r="HR166" s="195"/>
      <c r="HS166" s="195"/>
      <c r="HT166" s="195"/>
      <c r="HU166" s="195"/>
      <c r="HV166" s="195"/>
      <c r="HW166" s="195"/>
      <c r="HX166" s="195"/>
      <c r="HY166" s="195"/>
      <c r="HZ166" s="195"/>
      <c r="IA166" s="195"/>
      <c r="IB166" s="195"/>
      <c r="IC166" s="195"/>
      <c r="ID166" s="195"/>
      <c r="IE166" s="195"/>
      <c r="IF166" s="195"/>
      <c r="IG166" s="195"/>
      <c r="IH166" s="195"/>
      <c r="II166" s="195"/>
      <c r="IJ166" s="195"/>
      <c r="IK166" s="195"/>
      <c r="IL166" s="195"/>
      <c r="IM166" s="195"/>
      <c r="IN166" s="195"/>
      <c r="IO166" s="195"/>
      <c r="IP166" s="195"/>
      <c r="IQ166" s="195"/>
      <c r="IR166" s="195"/>
      <c r="IS166" s="195"/>
      <c r="IT166" s="195"/>
      <c r="IU166" s="195"/>
      <c r="IV166" s="195"/>
      <c r="IW166" s="195"/>
      <c r="IX166" s="195"/>
      <c r="IY166" s="195"/>
      <c r="IZ166" s="195"/>
      <c r="JA166" s="195"/>
      <c r="JB166" s="195"/>
      <c r="JC166" s="195"/>
      <c r="JD166" s="195"/>
      <c r="JE166" s="195"/>
      <c r="JF166" s="195"/>
      <c r="JG166" s="195"/>
      <c r="JH166" s="195"/>
      <c r="JI166" s="195"/>
      <c r="JJ166" s="195"/>
      <c r="JK166" s="195"/>
      <c r="JL166" s="195"/>
      <c r="JM166" s="195"/>
      <c r="JN166" s="195"/>
      <c r="JO166" s="195"/>
      <c r="JP166" s="195"/>
      <c r="JQ166" s="195"/>
      <c r="JR166" s="195"/>
      <c r="JS166" s="195"/>
      <c r="JT166" s="195"/>
      <c r="JU166" s="195"/>
      <c r="JV166" s="195"/>
      <c r="JW166" s="195"/>
      <c r="JX166" s="195"/>
      <c r="JY166" s="195"/>
      <c r="JZ166" s="195"/>
      <c r="KA166" s="195"/>
      <c r="KB166" s="195"/>
      <c r="KC166" s="195"/>
      <c r="KD166" s="195"/>
      <c r="KE166" s="195"/>
      <c r="KF166" s="195"/>
      <c r="KG166" s="195"/>
      <c r="KH166" s="195"/>
      <c r="KI166" s="195"/>
      <c r="KJ166" s="195"/>
      <c r="KK166" s="195"/>
      <c r="KL166" s="195"/>
      <c r="KM166" s="195"/>
      <c r="KN166" s="195"/>
      <c r="KO166" s="195"/>
      <c r="KP166" s="195"/>
      <c r="KQ166" s="195"/>
      <c r="KR166" s="195"/>
      <c r="KS166" s="195"/>
      <c r="KT166" s="195"/>
      <c r="KU166" s="195"/>
      <c r="KV166" s="195"/>
      <c r="KW166" s="195"/>
      <c r="KX166" s="195"/>
      <c r="KY166" s="195"/>
      <c r="KZ166" s="195"/>
      <c r="LA166" s="195"/>
      <c r="LB166" s="195"/>
      <c r="LC166" s="195"/>
      <c r="LD166" s="195"/>
      <c r="LE166" s="195"/>
      <c r="LF166" s="195"/>
      <c r="LG166" s="195"/>
      <c r="LH166" s="195"/>
      <c r="LI166" s="195"/>
      <c r="LJ166" s="195"/>
      <c r="LK166" s="195"/>
      <c r="LL166" s="195"/>
      <c r="LM166" s="195"/>
      <c r="LN166" s="195"/>
      <c r="LO166" s="195"/>
      <c r="LP166" s="195"/>
      <c r="LQ166" s="195"/>
      <c r="LR166" s="195"/>
      <c r="LS166" s="195"/>
      <c r="LT166" s="195"/>
      <c r="LU166" s="195"/>
      <c r="LV166" s="195"/>
      <c r="LW166" s="195"/>
      <c r="LX166" s="195"/>
      <c r="LY166" s="195"/>
      <c r="LZ166" s="195"/>
      <c r="MA166" s="195"/>
      <c r="MB166" s="195"/>
      <c r="MC166" s="195"/>
      <c r="MD166" s="195"/>
      <c r="ME166" s="195"/>
      <c r="MF166" s="195"/>
      <c r="MG166" s="195"/>
      <c r="MH166" s="195"/>
      <c r="MI166" s="195"/>
      <c r="MJ166" s="195"/>
      <c r="MK166" s="195"/>
      <c r="ML166" s="195"/>
      <c r="MM166" s="195"/>
      <c r="MN166" s="195"/>
      <c r="MO166" s="195"/>
      <c r="MP166" s="195"/>
      <c r="MQ166" s="195"/>
      <c r="MR166" s="195"/>
      <c r="MS166" s="195"/>
      <c r="MT166" s="195"/>
      <c r="MU166" s="195"/>
      <c r="MV166" s="195"/>
      <c r="MW166" s="195"/>
      <c r="MX166" s="195"/>
      <c r="MY166" s="195"/>
      <c r="MZ166" s="195"/>
      <c r="NA166" s="195"/>
      <c r="NB166" s="195"/>
      <c r="NC166" s="195"/>
      <c r="ND166" s="195"/>
      <c r="NE166" s="195"/>
      <c r="NF166" s="195"/>
      <c r="NG166" s="195"/>
      <c r="NH166" s="195"/>
      <c r="NI166" s="195"/>
      <c r="NJ166" s="195"/>
      <c r="NK166" s="195"/>
      <c r="NL166" s="195"/>
      <c r="NM166" s="195"/>
      <c r="NN166" s="195"/>
      <c r="NO166" s="195"/>
      <c r="NP166" s="195"/>
      <c r="NQ166" s="195"/>
      <c r="NR166" s="195"/>
      <c r="NS166" s="195"/>
      <c r="NT166" s="195"/>
      <c r="NU166" s="195"/>
      <c r="NV166" s="195"/>
      <c r="NW166" s="195"/>
      <c r="NX166" s="195"/>
      <c r="NY166" s="195"/>
      <c r="NZ166" s="195"/>
      <c r="OA166" s="195"/>
      <c r="OB166" s="195"/>
      <c r="OC166" s="195"/>
      <c r="OD166" s="195"/>
      <c r="OE166" s="195"/>
      <c r="OF166" s="195"/>
      <c r="OG166" s="195"/>
      <c r="OH166" s="195"/>
      <c r="OI166" s="195"/>
      <c r="OJ166" s="195"/>
      <c r="OK166" s="195"/>
      <c r="OL166" s="195"/>
      <c r="OM166" s="195"/>
      <c r="ON166" s="195"/>
      <c r="OO166" s="195"/>
      <c r="OP166" s="195"/>
      <c r="OQ166" s="195"/>
      <c r="OR166" s="195"/>
      <c r="OS166" s="195"/>
      <c r="OT166" s="195"/>
      <c r="OU166" s="195"/>
      <c r="OV166" s="195"/>
      <c r="OW166" s="195"/>
      <c r="OX166" s="195"/>
      <c r="OY166" s="195"/>
      <c r="OZ166" s="195"/>
      <c r="PA166" s="195"/>
      <c r="PB166" s="195"/>
      <c r="PC166" s="195"/>
      <c r="PD166" s="195"/>
      <c r="PE166" s="195"/>
      <c r="PF166" s="195"/>
      <c r="PG166" s="195"/>
      <c r="PH166" s="195"/>
      <c r="PI166" s="195"/>
      <c r="PJ166" s="195"/>
      <c r="PK166" s="195"/>
      <c r="PL166" s="195"/>
      <c r="PM166" s="195"/>
      <c r="PN166" s="195"/>
      <c r="PO166" s="195"/>
    </row>
    <row r="167" spans="1:432" s="227" customFormat="1" x14ac:dyDescent="0.2">
      <c r="A167" s="195" t="s">
        <v>58</v>
      </c>
      <c r="B167" s="195" t="s">
        <v>313</v>
      </c>
      <c r="C167" s="195" t="s">
        <v>315</v>
      </c>
      <c r="D167" s="195" t="s">
        <v>314</v>
      </c>
      <c r="E167" s="195"/>
      <c r="F167" s="195" t="s">
        <v>14</v>
      </c>
      <c r="G167" s="195">
        <v>201510</v>
      </c>
      <c r="H167" s="195" t="s">
        <v>689</v>
      </c>
      <c r="I167" s="195" t="s">
        <v>316</v>
      </c>
      <c r="J167" s="195"/>
      <c r="K167" s="14" t="s">
        <v>1332</v>
      </c>
      <c r="L167" s="14" t="s">
        <v>817</v>
      </c>
      <c r="M167" s="14">
        <v>21456</v>
      </c>
      <c r="N167" s="14">
        <v>0</v>
      </c>
      <c r="O167" s="14">
        <v>0</v>
      </c>
      <c r="P167" s="14">
        <v>21456</v>
      </c>
      <c r="Q167" s="14" t="s">
        <v>13</v>
      </c>
      <c r="R167" s="195">
        <v>7812</v>
      </c>
      <c r="S167" s="195">
        <f t="shared" si="40"/>
        <v>0</v>
      </c>
      <c r="T167" s="195">
        <f t="shared" si="41"/>
        <v>7812</v>
      </c>
      <c r="U167" s="195"/>
      <c r="V167" s="195">
        <v>2100</v>
      </c>
      <c r="W167" s="195">
        <f t="shared" si="42"/>
        <v>5712</v>
      </c>
      <c r="X167" s="195" t="s">
        <v>689</v>
      </c>
      <c r="Y167" s="195">
        <v>12</v>
      </c>
      <c r="Z167" s="195">
        <v>10</v>
      </c>
      <c r="AA167" s="237"/>
      <c r="AB167" s="195" t="s">
        <v>689</v>
      </c>
      <c r="AC167" s="398" t="s">
        <v>1455</v>
      </c>
      <c r="AD167" s="309"/>
      <c r="AE167" s="195"/>
      <c r="AF167" s="195"/>
      <c r="AG167" s="195">
        <v>2</v>
      </c>
      <c r="AH167" s="195">
        <v>2</v>
      </c>
      <c r="AI167" s="195">
        <f t="shared" si="43"/>
        <v>2</v>
      </c>
      <c r="AJ167" s="195"/>
      <c r="AK167" s="195"/>
      <c r="AL167" s="195"/>
      <c r="AM167" s="195"/>
      <c r="AN167" s="195"/>
      <c r="AO167" s="195"/>
      <c r="AP167" s="195"/>
      <c r="AQ167" s="195"/>
      <c r="AR167" s="195"/>
      <c r="AS167" s="195"/>
      <c r="AT167" s="195"/>
      <c r="AU167" s="195"/>
      <c r="AV167" s="195"/>
      <c r="AW167" s="195"/>
      <c r="AX167" s="195"/>
      <c r="AY167" s="195"/>
      <c r="AZ167" s="195"/>
      <c r="BA167" s="195"/>
      <c r="BB167" s="386">
        <f t="shared" si="44"/>
        <v>0</v>
      </c>
      <c r="BC167" s="195">
        <f t="shared" si="45"/>
        <v>2100</v>
      </c>
      <c r="BD167" s="195">
        <f t="shared" si="46"/>
        <v>5712</v>
      </c>
      <c r="BE167" s="359">
        <f t="shared" si="47"/>
        <v>0.73118279569892475</v>
      </c>
      <c r="BF167" s="195"/>
      <c r="BG167" s="195"/>
      <c r="BH167" s="195"/>
      <c r="BI167" s="195"/>
      <c r="BJ167" s="195"/>
      <c r="BK167" s="195"/>
      <c r="BL167" s="195" t="s">
        <v>1090</v>
      </c>
      <c r="BM167" s="195"/>
      <c r="BN167" s="195" t="s">
        <v>1365</v>
      </c>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row>
    <row r="168" spans="1:432" s="248" customFormat="1" x14ac:dyDescent="0.2">
      <c r="A168" s="195" t="s">
        <v>58</v>
      </c>
      <c r="B168" s="195" t="s">
        <v>324</v>
      </c>
      <c r="C168" s="195" t="s">
        <v>326</v>
      </c>
      <c r="D168" s="195" t="s">
        <v>325</v>
      </c>
      <c r="E168" s="195"/>
      <c r="F168" s="195" t="s">
        <v>14</v>
      </c>
      <c r="G168" s="195">
        <v>201510</v>
      </c>
      <c r="H168" s="195" t="s">
        <v>689</v>
      </c>
      <c r="I168" s="195" t="s">
        <v>327</v>
      </c>
      <c r="J168" s="195"/>
      <c r="K168" s="5" t="s">
        <v>1315</v>
      </c>
      <c r="L168" s="5" t="s">
        <v>817</v>
      </c>
      <c r="M168" s="5">
        <v>21456</v>
      </c>
      <c r="N168" s="5">
        <v>0</v>
      </c>
      <c r="O168" s="5">
        <v>0</v>
      </c>
      <c r="P168" s="5">
        <v>21456</v>
      </c>
      <c r="Q168" s="14" t="s">
        <v>13</v>
      </c>
      <c r="R168" s="195">
        <v>7812</v>
      </c>
      <c r="S168" s="195">
        <f t="shared" si="40"/>
        <v>0</v>
      </c>
      <c r="T168" s="195">
        <f t="shared" si="41"/>
        <v>7812</v>
      </c>
      <c r="U168" s="195"/>
      <c r="V168" s="195">
        <v>2100</v>
      </c>
      <c r="W168" s="195">
        <f t="shared" si="42"/>
        <v>5712</v>
      </c>
      <c r="X168" s="195" t="s">
        <v>689</v>
      </c>
      <c r="Y168" s="195">
        <v>12</v>
      </c>
      <c r="Z168" s="195">
        <v>18</v>
      </c>
      <c r="AA168" s="237"/>
      <c r="AB168" s="195" t="s">
        <v>689</v>
      </c>
      <c r="AC168" s="398" t="s">
        <v>965</v>
      </c>
      <c r="AD168" s="309" t="s">
        <v>692</v>
      </c>
      <c r="AE168" s="195"/>
      <c r="AF168" s="195"/>
      <c r="AG168" s="195">
        <v>2</v>
      </c>
      <c r="AH168" s="195">
        <v>2</v>
      </c>
      <c r="AI168" s="195">
        <f t="shared" si="43"/>
        <v>2</v>
      </c>
      <c r="AJ168" s="195"/>
      <c r="AK168" s="195"/>
      <c r="AL168" s="195"/>
      <c r="AM168" s="195"/>
      <c r="AN168" s="195"/>
      <c r="AO168" s="195"/>
      <c r="AP168" s="195"/>
      <c r="AQ168" s="195"/>
      <c r="AR168" s="195"/>
      <c r="AS168" s="195"/>
      <c r="AT168" s="195"/>
      <c r="AU168" s="195"/>
      <c r="AV168" s="195"/>
      <c r="AW168" s="195"/>
      <c r="AX168" s="195"/>
      <c r="AY168" s="195"/>
      <c r="AZ168" s="195"/>
      <c r="BA168" s="195"/>
      <c r="BB168" s="386">
        <f t="shared" si="44"/>
        <v>0</v>
      </c>
      <c r="BC168" s="195">
        <f t="shared" si="45"/>
        <v>2100</v>
      </c>
      <c r="BD168" s="195">
        <f t="shared" si="46"/>
        <v>5712</v>
      </c>
      <c r="BE168" s="359">
        <f t="shared" si="47"/>
        <v>0.73118279569892475</v>
      </c>
      <c r="BF168" s="195"/>
      <c r="BG168" s="195"/>
      <c r="BH168" s="195"/>
      <c r="BI168" s="195" t="s">
        <v>91</v>
      </c>
      <c r="BJ168" s="195" t="s">
        <v>91</v>
      </c>
      <c r="BK168" s="195"/>
      <c r="BL168" s="195" t="s">
        <v>1090</v>
      </c>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row>
    <row r="169" spans="1:432" s="248" customFormat="1" x14ac:dyDescent="0.2">
      <c r="A169" s="227" t="s">
        <v>58</v>
      </c>
      <c r="B169" s="227" t="s">
        <v>378</v>
      </c>
      <c r="C169" s="227" t="s">
        <v>380</v>
      </c>
      <c r="D169" s="227" t="s">
        <v>379</v>
      </c>
      <c r="E169" s="227"/>
      <c r="F169" s="227" t="s">
        <v>14</v>
      </c>
      <c r="G169" s="227">
        <v>201510</v>
      </c>
      <c r="H169" s="227" t="s">
        <v>689</v>
      </c>
      <c r="I169" s="227" t="s">
        <v>381</v>
      </c>
      <c r="J169" s="227"/>
      <c r="K169" s="14" t="s">
        <v>1331</v>
      </c>
      <c r="L169" s="14" t="s">
        <v>817</v>
      </c>
      <c r="M169" s="14">
        <v>21456</v>
      </c>
      <c r="N169" s="14">
        <v>0</v>
      </c>
      <c r="O169" s="14">
        <v>0</v>
      </c>
      <c r="P169" s="14">
        <v>21456</v>
      </c>
      <c r="Q169" s="14" t="s">
        <v>13</v>
      </c>
      <c r="R169" s="195">
        <v>7812</v>
      </c>
      <c r="S169" s="195">
        <f t="shared" si="40"/>
        <v>0</v>
      </c>
      <c r="T169" s="195">
        <f t="shared" si="41"/>
        <v>7812</v>
      </c>
      <c r="U169" s="195"/>
      <c r="V169" s="195">
        <v>2100</v>
      </c>
      <c r="W169" s="195">
        <f t="shared" si="42"/>
        <v>5712</v>
      </c>
      <c r="X169" s="195" t="s">
        <v>689</v>
      </c>
      <c r="Y169" s="227">
        <v>12</v>
      </c>
      <c r="Z169" s="227">
        <v>10</v>
      </c>
      <c r="AA169" s="237"/>
      <c r="AB169" s="195" t="s">
        <v>689</v>
      </c>
      <c r="AC169" s="398" t="s">
        <v>965</v>
      </c>
      <c r="AD169" s="309" t="s">
        <v>692</v>
      </c>
      <c r="AE169" s="195"/>
      <c r="AF169" s="195"/>
      <c r="AG169" s="195">
        <v>1</v>
      </c>
      <c r="AH169" s="195">
        <v>2</v>
      </c>
      <c r="AI169" s="195">
        <f t="shared" si="43"/>
        <v>1.5</v>
      </c>
      <c r="AJ169" s="195"/>
      <c r="AK169" s="195"/>
      <c r="AL169" s="240"/>
      <c r="AM169" s="195"/>
      <c r="AN169" s="195"/>
      <c r="AO169" s="195"/>
      <c r="AP169" s="195"/>
      <c r="AQ169" s="195"/>
      <c r="AR169" s="195"/>
      <c r="AS169" s="195"/>
      <c r="AT169" s="195"/>
      <c r="AU169" s="195"/>
      <c r="AV169" s="195"/>
      <c r="AW169" s="195"/>
      <c r="AX169" s="195"/>
      <c r="AY169" s="195"/>
      <c r="AZ169" s="195"/>
      <c r="BA169" s="195"/>
      <c r="BB169" s="386">
        <f t="shared" si="44"/>
        <v>0</v>
      </c>
      <c r="BC169" s="195">
        <f t="shared" si="45"/>
        <v>2100</v>
      </c>
      <c r="BD169" s="195">
        <f t="shared" si="46"/>
        <v>5712</v>
      </c>
      <c r="BE169" s="359">
        <f t="shared" si="47"/>
        <v>0.73118279569892475</v>
      </c>
      <c r="BF169" s="195"/>
      <c r="BG169" s="195"/>
      <c r="BH169" s="195"/>
      <c r="BI169" s="195" t="s">
        <v>91</v>
      </c>
      <c r="BJ169" s="195" t="s">
        <v>91</v>
      </c>
      <c r="BK169" s="195"/>
      <c r="BL169" s="195" t="s">
        <v>1090</v>
      </c>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227"/>
    </row>
    <row r="170" spans="1:432" s="227" customFormat="1" x14ac:dyDescent="0.2">
      <c r="A170" s="227" t="s">
        <v>58</v>
      </c>
      <c r="B170" s="227" t="s">
        <v>529</v>
      </c>
      <c r="C170" s="227" t="s">
        <v>531</v>
      </c>
      <c r="D170" s="227" t="s">
        <v>530</v>
      </c>
      <c r="F170" s="227" t="s">
        <v>14</v>
      </c>
      <c r="G170" s="227">
        <v>201510</v>
      </c>
      <c r="H170" s="227" t="s">
        <v>689</v>
      </c>
      <c r="I170" s="227" t="s">
        <v>532</v>
      </c>
      <c r="K170" s="14" t="s">
        <v>1313</v>
      </c>
      <c r="L170" s="14" t="s">
        <v>817</v>
      </c>
      <c r="M170" s="14">
        <v>21456</v>
      </c>
      <c r="N170" s="14">
        <v>0</v>
      </c>
      <c r="O170" s="14">
        <v>0</v>
      </c>
      <c r="P170" s="14">
        <v>21456</v>
      </c>
      <c r="Q170" s="195"/>
      <c r="R170" s="195">
        <v>7812</v>
      </c>
      <c r="S170" s="195">
        <f t="shared" si="40"/>
        <v>0</v>
      </c>
      <c r="T170" s="195">
        <f t="shared" si="41"/>
        <v>7812</v>
      </c>
      <c r="U170" s="195"/>
      <c r="V170" s="195">
        <v>2100</v>
      </c>
      <c r="W170" s="195">
        <f t="shared" si="42"/>
        <v>5712</v>
      </c>
      <c r="X170" s="195" t="s">
        <v>689</v>
      </c>
      <c r="Y170" s="227">
        <v>12</v>
      </c>
      <c r="Z170" s="227">
        <v>0</v>
      </c>
      <c r="AA170" s="237"/>
      <c r="AB170" s="195" t="s">
        <v>689</v>
      </c>
      <c r="AC170" s="398" t="s">
        <v>1455</v>
      </c>
      <c r="AD170" s="309"/>
      <c r="AE170" s="195"/>
      <c r="AF170" s="195"/>
      <c r="AG170" s="195">
        <v>4</v>
      </c>
      <c r="AH170" s="195">
        <v>4</v>
      </c>
      <c r="AI170" s="195">
        <f t="shared" si="43"/>
        <v>4</v>
      </c>
      <c r="AJ170" s="195"/>
      <c r="AK170" s="195"/>
      <c r="AL170" s="240"/>
      <c r="AM170" s="195"/>
      <c r="AN170" s="195"/>
      <c r="AO170" s="195"/>
      <c r="AP170" s="195"/>
      <c r="AQ170" s="195"/>
      <c r="AR170" s="195"/>
      <c r="AS170" s="195"/>
      <c r="AT170" s="195"/>
      <c r="AU170" s="195"/>
      <c r="AV170" s="195"/>
      <c r="AW170" s="195"/>
      <c r="AX170" s="195"/>
      <c r="AY170" s="195"/>
      <c r="AZ170" s="195"/>
      <c r="BA170" s="195"/>
      <c r="BB170" s="386">
        <f t="shared" si="44"/>
        <v>0</v>
      </c>
      <c r="BC170" s="195">
        <f t="shared" si="45"/>
        <v>2100</v>
      </c>
      <c r="BD170" s="195">
        <f t="shared" si="46"/>
        <v>5712</v>
      </c>
      <c r="BE170" s="359">
        <f t="shared" si="47"/>
        <v>0.73118279569892475</v>
      </c>
      <c r="BF170" s="195"/>
      <c r="BG170" s="195"/>
      <c r="BH170" s="195"/>
      <c r="BI170" s="195"/>
      <c r="BJ170" s="195"/>
      <c r="BK170" s="195"/>
      <c r="BL170" s="195" t="s">
        <v>1090</v>
      </c>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row>
    <row r="171" spans="1:432" s="227" customFormat="1" x14ac:dyDescent="0.2">
      <c r="A171" s="227" t="s">
        <v>58</v>
      </c>
      <c r="B171" s="227" t="s">
        <v>584</v>
      </c>
      <c r="C171" s="227" t="s">
        <v>585</v>
      </c>
      <c r="D171" s="227" t="s">
        <v>581</v>
      </c>
      <c r="F171" s="227" t="s">
        <v>14</v>
      </c>
      <c r="G171" s="227">
        <v>201510</v>
      </c>
      <c r="H171" s="227" t="s">
        <v>689</v>
      </c>
      <c r="I171" s="227" t="s">
        <v>586</v>
      </c>
      <c r="K171" s="14" t="s">
        <v>1310</v>
      </c>
      <c r="L171" s="14" t="s">
        <v>817</v>
      </c>
      <c r="M171" s="14">
        <v>21456</v>
      </c>
      <c r="N171" s="14">
        <v>0</v>
      </c>
      <c r="O171" s="14">
        <v>0</v>
      </c>
      <c r="P171" s="14">
        <v>21456</v>
      </c>
      <c r="Q171" s="195"/>
      <c r="R171" s="195">
        <v>7812</v>
      </c>
      <c r="S171" s="195">
        <f t="shared" si="40"/>
        <v>0</v>
      </c>
      <c r="T171" s="195">
        <f t="shared" si="41"/>
        <v>7812</v>
      </c>
      <c r="U171" s="195"/>
      <c r="V171" s="195">
        <v>2100</v>
      </c>
      <c r="W171" s="195">
        <f t="shared" si="42"/>
        <v>5712</v>
      </c>
      <c r="X171" s="195" t="s">
        <v>689</v>
      </c>
      <c r="Y171" s="227">
        <v>12</v>
      </c>
      <c r="Z171" s="227">
        <v>10</v>
      </c>
      <c r="AA171" s="237"/>
      <c r="AB171" s="195" t="s">
        <v>689</v>
      </c>
      <c r="AC171" s="398" t="s">
        <v>965</v>
      </c>
      <c r="AD171" s="309" t="s">
        <v>692</v>
      </c>
      <c r="AE171" s="195"/>
      <c r="AF171" s="195"/>
      <c r="AG171" s="195">
        <v>1</v>
      </c>
      <c r="AH171" s="195">
        <v>2</v>
      </c>
      <c r="AI171" s="195">
        <f t="shared" si="43"/>
        <v>1.5</v>
      </c>
      <c r="AJ171" s="195"/>
      <c r="AK171" s="195"/>
      <c r="AL171" s="240"/>
      <c r="AM171" s="195"/>
      <c r="AN171" s="195"/>
      <c r="AO171" s="195"/>
      <c r="AP171" s="195"/>
      <c r="AQ171" s="195"/>
      <c r="AR171" s="195"/>
      <c r="AS171" s="195"/>
      <c r="AT171" s="195"/>
      <c r="AU171" s="195"/>
      <c r="AV171" s="195"/>
      <c r="AW171" s="195"/>
      <c r="AX171" s="195"/>
      <c r="AY171" s="195"/>
      <c r="AZ171" s="195"/>
      <c r="BA171" s="195"/>
      <c r="BB171" s="386">
        <f t="shared" si="44"/>
        <v>0</v>
      </c>
      <c r="BC171" s="195">
        <f t="shared" si="45"/>
        <v>2100</v>
      </c>
      <c r="BD171" s="195">
        <f t="shared" si="46"/>
        <v>5712</v>
      </c>
      <c r="BE171" s="359">
        <f t="shared" si="47"/>
        <v>0.73118279569892475</v>
      </c>
      <c r="BF171" s="195"/>
      <c r="BG171" s="195"/>
      <c r="BH171" s="195"/>
      <c r="BI171" s="195" t="s">
        <v>91</v>
      </c>
      <c r="BJ171" s="195" t="s">
        <v>91</v>
      </c>
      <c r="BK171" s="195"/>
      <c r="BL171" s="195" t="s">
        <v>1090</v>
      </c>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row>
    <row r="172" spans="1:432" s="227" customFormat="1" x14ac:dyDescent="0.2">
      <c r="A172" s="227" t="s">
        <v>58</v>
      </c>
      <c r="B172" s="227" t="s">
        <v>608</v>
      </c>
      <c r="C172" s="227" t="s">
        <v>610</v>
      </c>
      <c r="D172" s="227" t="s">
        <v>609</v>
      </c>
      <c r="F172" s="227" t="s">
        <v>14</v>
      </c>
      <c r="G172" s="227">
        <v>201510</v>
      </c>
      <c r="H172" s="227" t="s">
        <v>689</v>
      </c>
      <c r="I172" s="227" t="s">
        <v>611</v>
      </c>
      <c r="K172" s="5" t="s">
        <v>1313</v>
      </c>
      <c r="L172" s="5" t="s">
        <v>817</v>
      </c>
      <c r="M172" s="5">
        <v>21456</v>
      </c>
      <c r="N172" s="5">
        <v>0</v>
      </c>
      <c r="O172" s="5">
        <v>0</v>
      </c>
      <c r="P172" s="5">
        <v>21456</v>
      </c>
      <c r="Q172" s="195"/>
      <c r="R172" s="195">
        <v>7812</v>
      </c>
      <c r="S172" s="195">
        <f t="shared" si="40"/>
        <v>0</v>
      </c>
      <c r="T172" s="195">
        <f t="shared" si="41"/>
        <v>7812</v>
      </c>
      <c r="U172" s="195"/>
      <c r="V172" s="195">
        <v>2100</v>
      </c>
      <c r="W172" s="195">
        <f t="shared" si="42"/>
        <v>5712</v>
      </c>
      <c r="X172" s="195" t="s">
        <v>689</v>
      </c>
      <c r="Y172" s="227">
        <v>12</v>
      </c>
      <c r="Z172" s="227">
        <v>16</v>
      </c>
      <c r="AA172" s="237"/>
      <c r="AB172" s="195" t="s">
        <v>689</v>
      </c>
      <c r="AC172" s="398" t="s">
        <v>1455</v>
      </c>
      <c r="AD172" s="309"/>
      <c r="AE172" s="195"/>
      <c r="AF172" s="195"/>
      <c r="AG172" s="195">
        <v>4</v>
      </c>
      <c r="AH172" s="195">
        <v>3.5</v>
      </c>
      <c r="AI172" s="195">
        <f t="shared" si="43"/>
        <v>3.75</v>
      </c>
      <c r="AJ172" s="195"/>
      <c r="AK172" s="195"/>
      <c r="AL172" s="240"/>
      <c r="AM172" s="195"/>
      <c r="AN172" s="195"/>
      <c r="AO172" s="195"/>
      <c r="AP172" s="195"/>
      <c r="AQ172" s="195"/>
      <c r="AR172" s="195"/>
      <c r="AS172" s="195"/>
      <c r="AT172" s="195"/>
      <c r="AU172" s="195"/>
      <c r="AV172" s="195"/>
      <c r="AW172" s="195"/>
      <c r="AX172" s="195"/>
      <c r="AY172" s="195"/>
      <c r="AZ172" s="195"/>
      <c r="BA172" s="195"/>
      <c r="BB172" s="386">
        <f t="shared" si="44"/>
        <v>0</v>
      </c>
      <c r="BC172" s="195">
        <f t="shared" si="45"/>
        <v>2100</v>
      </c>
      <c r="BD172" s="195">
        <f t="shared" si="46"/>
        <v>5712</v>
      </c>
      <c r="BE172" s="359">
        <f t="shared" si="47"/>
        <v>0.73118279569892475</v>
      </c>
      <c r="BF172" s="195"/>
      <c r="BG172" s="195"/>
      <c r="BH172" s="195"/>
      <c r="BI172" s="195"/>
      <c r="BJ172" s="195"/>
      <c r="BK172" s="195"/>
      <c r="BL172" s="195" t="s">
        <v>1090</v>
      </c>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row>
    <row r="173" spans="1:432" s="372" customFormat="1" x14ac:dyDescent="0.2">
      <c r="A173" s="342" t="s">
        <v>58</v>
      </c>
      <c r="B173" s="342" t="s">
        <v>140</v>
      </c>
      <c r="C173" s="342" t="s">
        <v>142</v>
      </c>
      <c r="D173" s="342" t="s">
        <v>141</v>
      </c>
      <c r="E173" s="342"/>
      <c r="F173" s="342" t="s">
        <v>14</v>
      </c>
      <c r="G173" s="342">
        <v>201510</v>
      </c>
      <c r="H173" s="342" t="s">
        <v>689</v>
      </c>
      <c r="I173" s="342" t="s">
        <v>143</v>
      </c>
      <c r="J173" s="342"/>
      <c r="K173" s="342" t="s">
        <v>1317</v>
      </c>
      <c r="L173" s="342" t="s">
        <v>1317</v>
      </c>
      <c r="M173" s="342"/>
      <c r="N173" s="342"/>
      <c r="O173" s="342"/>
      <c r="P173" s="342"/>
      <c r="Q173" s="342"/>
      <c r="R173" s="342">
        <v>7812</v>
      </c>
      <c r="S173" s="342">
        <f t="shared" si="40"/>
        <v>0</v>
      </c>
      <c r="T173" s="342">
        <f t="shared" si="41"/>
        <v>7812</v>
      </c>
      <c r="U173" s="342"/>
      <c r="V173" s="342"/>
      <c r="W173" s="342">
        <f t="shared" si="42"/>
        <v>7812</v>
      </c>
      <c r="X173" s="342" t="s">
        <v>689</v>
      </c>
      <c r="Y173" s="342">
        <v>10</v>
      </c>
      <c r="Z173" s="342">
        <v>10</v>
      </c>
      <c r="AA173" s="343"/>
      <c r="AB173" s="342" t="s">
        <v>689</v>
      </c>
      <c r="AC173" s="398" t="s">
        <v>965</v>
      </c>
      <c r="AD173" s="344" t="s">
        <v>692</v>
      </c>
      <c r="AE173" s="342"/>
      <c r="AF173" s="342"/>
      <c r="AG173" s="342">
        <v>2</v>
      </c>
      <c r="AH173" s="342">
        <v>2</v>
      </c>
      <c r="AI173" s="342">
        <f t="shared" si="43"/>
        <v>2</v>
      </c>
      <c r="AJ173" s="342"/>
      <c r="AK173" s="342"/>
      <c r="AL173" s="342"/>
      <c r="AM173" s="342"/>
      <c r="AN173" s="342"/>
      <c r="AO173" s="342"/>
      <c r="AP173" s="342"/>
      <c r="AQ173" s="342"/>
      <c r="AR173" s="342"/>
      <c r="AS173" s="342"/>
      <c r="AT173" s="342"/>
      <c r="AU173" s="342"/>
      <c r="AV173" s="342"/>
      <c r="AW173" s="342"/>
      <c r="AX173" s="342"/>
      <c r="AY173" s="342"/>
      <c r="AZ173" s="342"/>
      <c r="BA173" s="342"/>
      <c r="BB173" s="386">
        <f t="shared" si="44"/>
        <v>0</v>
      </c>
      <c r="BC173" s="195">
        <f t="shared" si="45"/>
        <v>0</v>
      </c>
      <c r="BD173" s="195">
        <f t="shared" si="46"/>
        <v>7812</v>
      </c>
      <c r="BE173" s="359">
        <f t="shared" si="47"/>
        <v>1</v>
      </c>
      <c r="BF173" s="342"/>
      <c r="BG173" s="342"/>
      <c r="BH173" s="342" t="s">
        <v>1008</v>
      </c>
      <c r="BI173" s="342" t="s">
        <v>91</v>
      </c>
      <c r="BJ173" s="342" t="s">
        <v>91</v>
      </c>
      <c r="BK173" s="342"/>
      <c r="BL173" s="342" t="s">
        <v>1090</v>
      </c>
      <c r="BM173" s="342"/>
      <c r="BN173" s="342"/>
      <c r="BO173" s="342"/>
      <c r="BP173" s="342"/>
      <c r="BQ173" s="342"/>
      <c r="BR173" s="342"/>
      <c r="BS173" s="342"/>
      <c r="BT173" s="342"/>
      <c r="BU173" s="342"/>
      <c r="BV173" s="342"/>
      <c r="BW173" s="342"/>
      <c r="BX173" s="342"/>
      <c r="BY173" s="342"/>
      <c r="BZ173" s="342"/>
      <c r="CA173" s="342"/>
      <c r="CB173" s="342"/>
      <c r="CC173" s="342"/>
      <c r="CD173" s="342"/>
      <c r="CE173" s="342"/>
      <c r="CF173" s="342"/>
      <c r="CG173" s="342"/>
      <c r="CH173" s="342"/>
      <c r="CI173" s="342"/>
      <c r="CJ173" s="342"/>
      <c r="CK173" s="342"/>
      <c r="CL173" s="342"/>
      <c r="CM173" s="342"/>
      <c r="CN173" s="342"/>
      <c r="CO173" s="342"/>
      <c r="CP173" s="342"/>
      <c r="CQ173" s="342"/>
      <c r="CR173" s="342"/>
      <c r="CS173" s="342"/>
      <c r="CT173" s="342"/>
      <c r="CU173" s="342"/>
      <c r="CV173" s="342"/>
      <c r="CW173" s="342"/>
      <c r="CX173" s="342"/>
      <c r="CY173" s="342"/>
      <c r="CZ173" s="342"/>
      <c r="DA173" s="342"/>
      <c r="DB173" s="342"/>
      <c r="DC173" s="342"/>
      <c r="DD173" s="342"/>
      <c r="DE173" s="342"/>
      <c r="DF173" s="342"/>
      <c r="DG173" s="342"/>
      <c r="DH173" s="342"/>
      <c r="DI173" s="342"/>
      <c r="DJ173" s="342"/>
      <c r="DK173" s="342"/>
      <c r="DL173" s="342"/>
      <c r="DM173" s="342"/>
      <c r="DN173" s="342"/>
      <c r="DO173" s="342"/>
      <c r="DP173" s="342"/>
      <c r="DQ173" s="342"/>
      <c r="DR173" s="342"/>
      <c r="DS173" s="342"/>
      <c r="DT173" s="342"/>
      <c r="DU173" s="342"/>
      <c r="DV173" s="342"/>
      <c r="DW173" s="342"/>
      <c r="DX173" s="342"/>
      <c r="DY173" s="342"/>
      <c r="DZ173" s="342"/>
      <c r="EA173" s="342"/>
      <c r="EB173" s="342"/>
      <c r="EC173" s="342"/>
      <c r="ED173" s="342"/>
      <c r="EE173" s="342"/>
      <c r="EF173" s="342"/>
      <c r="EG173" s="342"/>
      <c r="EH173" s="342"/>
      <c r="EI173" s="342"/>
      <c r="EJ173" s="342"/>
      <c r="EK173" s="342"/>
      <c r="EL173" s="342"/>
      <c r="EM173" s="342"/>
      <c r="EN173" s="342"/>
      <c r="EO173" s="342"/>
      <c r="EP173" s="342"/>
      <c r="EQ173" s="342"/>
      <c r="ER173" s="342"/>
      <c r="ES173" s="342">
        <v>510</v>
      </c>
      <c r="ET173" s="342"/>
      <c r="EU173" s="342"/>
      <c r="EV173" s="342"/>
      <c r="EW173" s="342"/>
      <c r="EX173" s="342"/>
      <c r="EY173" s="342"/>
      <c r="EZ173" s="342"/>
      <c r="FA173" s="342"/>
      <c r="FB173" s="342"/>
      <c r="FC173" s="342"/>
      <c r="FD173" s="342"/>
      <c r="FE173" s="342"/>
      <c r="FF173" s="342"/>
      <c r="FG173" s="342"/>
      <c r="FH173" s="342"/>
      <c r="FI173" s="342"/>
      <c r="FJ173" s="342"/>
      <c r="FK173" s="342"/>
      <c r="FL173" s="342"/>
      <c r="FM173" s="342"/>
      <c r="FN173" s="342"/>
      <c r="FO173" s="342"/>
      <c r="FP173" s="342"/>
      <c r="FQ173" s="342"/>
      <c r="FR173" s="342"/>
      <c r="FS173" s="342"/>
      <c r="FT173" s="342"/>
      <c r="FU173" s="342"/>
      <c r="FV173" s="342"/>
      <c r="FW173" s="342"/>
      <c r="FX173" s="342"/>
      <c r="FY173" s="342"/>
      <c r="FZ173" s="342"/>
      <c r="GA173" s="342"/>
      <c r="GB173" s="342"/>
      <c r="GC173" s="342"/>
      <c r="GD173" s="342"/>
      <c r="GE173" s="342"/>
      <c r="GF173" s="342"/>
      <c r="GG173" s="342"/>
      <c r="GH173" s="342"/>
      <c r="GI173" s="342"/>
      <c r="GJ173" s="342"/>
      <c r="GK173" s="342"/>
      <c r="GL173" s="342"/>
      <c r="GM173" s="342"/>
      <c r="GN173" s="342"/>
      <c r="GO173" s="342"/>
      <c r="GP173" s="342"/>
      <c r="GQ173" s="342"/>
      <c r="GR173" s="342"/>
      <c r="GS173" s="342"/>
      <c r="GT173" s="342"/>
      <c r="GU173" s="342"/>
      <c r="GV173" s="342"/>
      <c r="GW173" s="342"/>
      <c r="GX173" s="342"/>
      <c r="GY173" s="342"/>
      <c r="GZ173" s="342"/>
      <c r="HA173" s="342"/>
      <c r="HB173" s="342"/>
      <c r="HC173" s="342"/>
      <c r="HD173" s="342"/>
      <c r="HE173" s="342"/>
      <c r="HF173" s="342"/>
      <c r="HG173" s="342"/>
      <c r="HH173" s="342"/>
      <c r="HI173" s="342"/>
      <c r="HJ173" s="342"/>
      <c r="HK173" s="342"/>
      <c r="HL173" s="342"/>
      <c r="HM173" s="342"/>
      <c r="HN173" s="342"/>
      <c r="HO173" s="342"/>
      <c r="HP173" s="342"/>
      <c r="HQ173" s="342"/>
      <c r="HR173" s="342"/>
      <c r="HS173" s="342"/>
      <c r="HT173" s="342"/>
      <c r="HU173" s="342"/>
      <c r="HV173" s="342"/>
      <c r="HW173" s="342"/>
      <c r="HX173" s="342"/>
      <c r="HY173" s="342"/>
      <c r="HZ173" s="342"/>
      <c r="IA173" s="342"/>
      <c r="IB173" s="342"/>
      <c r="IC173" s="342"/>
      <c r="ID173" s="342"/>
      <c r="IE173" s="342"/>
      <c r="IF173" s="342"/>
      <c r="IG173" s="342"/>
      <c r="IH173" s="342"/>
      <c r="II173" s="342"/>
      <c r="IJ173" s="342"/>
      <c r="IK173" s="342"/>
      <c r="IL173" s="342"/>
      <c r="IM173" s="342"/>
      <c r="IN173" s="342"/>
      <c r="IO173" s="342"/>
      <c r="IP173" s="342"/>
      <c r="IQ173" s="342"/>
      <c r="IR173" s="342"/>
      <c r="IS173" s="342"/>
      <c r="IT173" s="342"/>
      <c r="IU173" s="342"/>
      <c r="IV173" s="342"/>
      <c r="IW173" s="342"/>
      <c r="IX173" s="342"/>
      <c r="IY173" s="342"/>
      <c r="IZ173" s="342"/>
      <c r="JA173" s="342"/>
      <c r="JB173" s="342"/>
      <c r="JC173" s="342"/>
      <c r="JD173" s="342"/>
      <c r="JE173" s="342"/>
      <c r="JF173" s="342"/>
      <c r="JG173" s="342"/>
      <c r="JH173" s="342"/>
      <c r="JI173" s="342"/>
      <c r="JJ173" s="342"/>
      <c r="JK173" s="342"/>
      <c r="JL173" s="342"/>
      <c r="JM173" s="342"/>
      <c r="JN173" s="342"/>
      <c r="JO173" s="342"/>
      <c r="JP173" s="342"/>
      <c r="JQ173" s="342"/>
      <c r="JR173" s="342"/>
      <c r="JS173" s="342"/>
      <c r="JT173" s="342"/>
      <c r="JU173" s="342"/>
      <c r="JV173" s="342"/>
      <c r="JW173" s="342"/>
      <c r="JX173" s="342"/>
      <c r="JY173" s="342"/>
      <c r="JZ173" s="342"/>
      <c r="KA173" s="342"/>
      <c r="KB173" s="342"/>
      <c r="KC173" s="342"/>
      <c r="KD173" s="342"/>
      <c r="KE173" s="342"/>
      <c r="KF173" s="342"/>
      <c r="KG173" s="342"/>
      <c r="KH173" s="342"/>
      <c r="KI173" s="342"/>
      <c r="KJ173" s="342"/>
      <c r="KK173" s="342"/>
      <c r="KL173" s="342"/>
      <c r="KM173" s="342"/>
      <c r="KN173" s="342"/>
      <c r="KO173" s="342"/>
      <c r="KP173" s="342"/>
      <c r="KQ173" s="342"/>
      <c r="KR173" s="342"/>
      <c r="KS173" s="342"/>
      <c r="KT173" s="342"/>
      <c r="KU173" s="342"/>
      <c r="KV173" s="342"/>
      <c r="KW173" s="342"/>
      <c r="KX173" s="342"/>
      <c r="KY173" s="342"/>
      <c r="KZ173" s="342"/>
      <c r="LA173" s="342"/>
      <c r="LB173" s="342"/>
      <c r="LC173" s="342"/>
      <c r="LD173" s="342"/>
      <c r="LE173" s="342"/>
      <c r="LF173" s="342"/>
      <c r="LG173" s="342"/>
      <c r="LH173" s="342"/>
      <c r="LI173" s="342"/>
      <c r="LJ173" s="342"/>
      <c r="LK173" s="342"/>
      <c r="LL173" s="342"/>
      <c r="LM173" s="342"/>
      <c r="LN173" s="342"/>
      <c r="LO173" s="342"/>
      <c r="LP173" s="342"/>
      <c r="LQ173" s="342"/>
      <c r="LR173" s="342"/>
      <c r="LS173" s="342"/>
      <c r="LT173" s="342"/>
      <c r="LU173" s="342"/>
      <c r="LV173" s="342"/>
      <c r="LW173" s="342"/>
      <c r="LX173" s="342"/>
      <c r="LY173" s="342"/>
      <c r="LZ173" s="342"/>
      <c r="MA173" s="342"/>
      <c r="MB173" s="342"/>
      <c r="MC173" s="342"/>
      <c r="MD173" s="342"/>
      <c r="ME173" s="342"/>
      <c r="MF173" s="342"/>
      <c r="MG173" s="342"/>
      <c r="MH173" s="342"/>
      <c r="MI173" s="342"/>
      <c r="MJ173" s="342"/>
      <c r="MK173" s="342"/>
      <c r="ML173" s="342"/>
      <c r="MM173" s="342"/>
      <c r="MN173" s="342"/>
      <c r="MO173" s="342"/>
      <c r="MP173" s="342"/>
      <c r="MQ173" s="342"/>
      <c r="MR173" s="342"/>
      <c r="MS173" s="342"/>
      <c r="MT173" s="342"/>
      <c r="MU173" s="342"/>
      <c r="MV173" s="342"/>
      <c r="MW173" s="342"/>
      <c r="MX173" s="342"/>
      <c r="MY173" s="342"/>
      <c r="MZ173" s="342"/>
      <c r="NA173" s="342"/>
      <c r="NB173" s="342"/>
      <c r="NC173" s="342"/>
      <c r="ND173" s="342"/>
      <c r="NE173" s="342"/>
      <c r="NF173" s="342"/>
      <c r="NG173" s="342"/>
      <c r="NH173" s="342"/>
      <c r="NI173" s="342"/>
      <c r="NJ173" s="342"/>
      <c r="NK173" s="342"/>
      <c r="NL173" s="342"/>
      <c r="NM173" s="342"/>
      <c r="NN173" s="342"/>
      <c r="NO173" s="342"/>
      <c r="NP173" s="342"/>
      <c r="NQ173" s="342"/>
      <c r="NR173" s="342"/>
      <c r="NS173" s="342"/>
      <c r="NT173" s="342"/>
      <c r="NU173" s="342"/>
      <c r="NV173" s="342"/>
      <c r="NW173" s="342"/>
      <c r="NX173" s="342"/>
      <c r="NY173" s="342"/>
      <c r="NZ173" s="342"/>
      <c r="OA173" s="342"/>
      <c r="OB173" s="342"/>
      <c r="OC173" s="342"/>
      <c r="OD173" s="342"/>
      <c r="OE173" s="342"/>
      <c r="OF173" s="342"/>
      <c r="OG173" s="342"/>
      <c r="OH173" s="342"/>
      <c r="OI173" s="342"/>
      <c r="OJ173" s="342"/>
      <c r="OK173" s="342"/>
      <c r="OL173" s="342"/>
      <c r="OM173" s="342"/>
      <c r="ON173" s="342"/>
      <c r="OO173" s="342"/>
      <c r="OP173" s="342"/>
      <c r="OQ173" s="342"/>
      <c r="OR173" s="342"/>
      <c r="OS173" s="342"/>
      <c r="OT173" s="342"/>
      <c r="OU173" s="342"/>
      <c r="OV173" s="342"/>
      <c r="OW173" s="342"/>
      <c r="OX173" s="342"/>
      <c r="OY173" s="342"/>
      <c r="OZ173" s="342"/>
      <c r="PA173" s="342"/>
      <c r="PB173" s="342"/>
      <c r="PC173" s="342"/>
      <c r="PD173" s="342"/>
      <c r="PE173" s="342"/>
      <c r="PF173" s="342"/>
      <c r="PG173" s="342"/>
      <c r="PH173" s="342"/>
      <c r="PI173" s="342"/>
      <c r="PJ173" s="342"/>
      <c r="PK173" s="342"/>
      <c r="PL173" s="342"/>
      <c r="PM173" s="342"/>
      <c r="PN173" s="342"/>
      <c r="PO173" s="342"/>
      <c r="PP173" s="342"/>
    </row>
    <row r="174" spans="1:432" s="227" customFormat="1" x14ac:dyDescent="0.2">
      <c r="A174" s="227" t="s">
        <v>58</v>
      </c>
      <c r="B174" s="227" t="s">
        <v>477</v>
      </c>
      <c r="C174" s="227" t="s">
        <v>479</v>
      </c>
      <c r="D174" s="227" t="s">
        <v>478</v>
      </c>
      <c r="F174" s="227" t="s">
        <v>14</v>
      </c>
      <c r="G174" s="227">
        <v>201510</v>
      </c>
      <c r="H174" s="227" t="s">
        <v>689</v>
      </c>
      <c r="I174" s="227" t="s">
        <v>480</v>
      </c>
      <c r="K174" s="5" t="s">
        <v>1323</v>
      </c>
      <c r="L174" s="5" t="s">
        <v>817</v>
      </c>
      <c r="M174" s="5">
        <v>21456</v>
      </c>
      <c r="N174" s="5">
        <v>0</v>
      </c>
      <c r="O174" s="5">
        <v>8526</v>
      </c>
      <c r="P174" s="5">
        <v>12930</v>
      </c>
      <c r="Q174" s="5" t="s">
        <v>13</v>
      </c>
      <c r="R174" s="195">
        <v>7812</v>
      </c>
      <c r="S174" s="195">
        <f t="shared" si="40"/>
        <v>8526</v>
      </c>
      <c r="T174" s="195">
        <f t="shared" si="41"/>
        <v>-714</v>
      </c>
      <c r="U174" s="195"/>
      <c r="V174" s="195"/>
      <c r="W174" s="195">
        <f t="shared" si="42"/>
        <v>-714</v>
      </c>
      <c r="X174" s="195" t="s">
        <v>689</v>
      </c>
      <c r="Y174" s="227">
        <v>10</v>
      </c>
      <c r="Z174" s="227">
        <v>16</v>
      </c>
      <c r="AA174" s="237"/>
      <c r="AB174" s="195" t="s">
        <v>689</v>
      </c>
      <c r="AC174" s="398" t="s">
        <v>965</v>
      </c>
      <c r="AD174" s="309" t="s">
        <v>692</v>
      </c>
      <c r="AE174" s="195"/>
      <c r="AF174" s="195"/>
      <c r="AG174" s="195">
        <v>1</v>
      </c>
      <c r="AH174" s="195">
        <v>1</v>
      </c>
      <c r="AI174" s="195">
        <f t="shared" si="43"/>
        <v>1</v>
      </c>
      <c r="AJ174" s="195">
        <v>1</v>
      </c>
      <c r="AK174" s="195">
        <v>1</v>
      </c>
      <c r="AL174" s="240"/>
      <c r="AM174" s="195"/>
      <c r="AN174" s="195"/>
      <c r="AO174" s="195"/>
      <c r="AP174" s="195"/>
      <c r="AQ174" s="195"/>
      <c r="AR174" s="195">
        <v>879</v>
      </c>
      <c r="AS174" s="195"/>
      <c r="AT174" s="195"/>
      <c r="AU174" s="195"/>
      <c r="AV174" s="195"/>
      <c r="AW174" s="195"/>
      <c r="AX174" s="195"/>
      <c r="AY174" s="195"/>
      <c r="AZ174" s="195"/>
      <c r="BA174" s="195">
        <v>2100</v>
      </c>
      <c r="BB174" s="386">
        <f t="shared" si="44"/>
        <v>2979</v>
      </c>
      <c r="BC174" s="195">
        <f t="shared" si="45"/>
        <v>2979</v>
      </c>
      <c r="BD174" s="195">
        <f t="shared" si="46"/>
        <v>-3693</v>
      </c>
      <c r="BE174" s="359">
        <f t="shared" si="47"/>
        <v>-0.47273425499231952</v>
      </c>
      <c r="BF174" s="195"/>
      <c r="BG174" s="195"/>
      <c r="BH174" s="195" t="s">
        <v>1008</v>
      </c>
      <c r="BI174" s="195" t="s">
        <v>91</v>
      </c>
      <c r="BJ174" s="195" t="s">
        <v>91</v>
      </c>
      <c r="BK174" s="195"/>
      <c r="BL174" s="195" t="s">
        <v>1090</v>
      </c>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row>
    <row r="175" spans="1:432" s="227" customFormat="1" x14ac:dyDescent="0.2">
      <c r="A175" s="227" t="s">
        <v>58</v>
      </c>
      <c r="B175" s="227" t="s">
        <v>676</v>
      </c>
      <c r="C175" s="227" t="s">
        <v>89</v>
      </c>
      <c r="D175" s="227" t="s">
        <v>677</v>
      </c>
      <c r="F175" s="227" t="s">
        <v>14</v>
      </c>
      <c r="G175" s="227">
        <v>201510</v>
      </c>
      <c r="H175" s="227" t="s">
        <v>689</v>
      </c>
      <c r="I175" s="227" t="s">
        <v>678</v>
      </c>
      <c r="K175" s="5" t="s">
        <v>1342</v>
      </c>
      <c r="L175" s="5" t="s">
        <v>817</v>
      </c>
      <c r="M175" s="5">
        <v>21456</v>
      </c>
      <c r="N175" s="5">
        <v>0</v>
      </c>
      <c r="O175" s="5">
        <v>10527</v>
      </c>
      <c r="P175" s="5">
        <v>10929</v>
      </c>
      <c r="Q175" s="5" t="s">
        <v>13</v>
      </c>
      <c r="R175" s="195">
        <v>7812</v>
      </c>
      <c r="S175" s="195">
        <f t="shared" si="40"/>
        <v>10527</v>
      </c>
      <c r="T175" s="195">
        <f t="shared" si="41"/>
        <v>-2715</v>
      </c>
      <c r="U175" s="195"/>
      <c r="V175" s="195"/>
      <c r="W175" s="195">
        <f t="shared" si="42"/>
        <v>-2715</v>
      </c>
      <c r="X175" s="195" t="s">
        <v>689</v>
      </c>
      <c r="Y175" s="227">
        <v>10</v>
      </c>
      <c r="Z175" s="227">
        <v>20</v>
      </c>
      <c r="AA175" s="237"/>
      <c r="AB175" s="195" t="s">
        <v>689</v>
      </c>
      <c r="AC175" s="398" t="s">
        <v>965</v>
      </c>
      <c r="AD175" s="309" t="s">
        <v>692</v>
      </c>
      <c r="AE175" s="195"/>
      <c r="AF175" s="195"/>
      <c r="AG175" s="195">
        <v>2</v>
      </c>
      <c r="AH175" s="195">
        <v>2.5</v>
      </c>
      <c r="AI175" s="195">
        <f t="shared" si="43"/>
        <v>2.25</v>
      </c>
      <c r="AJ175" s="195"/>
      <c r="AK175" s="195"/>
      <c r="AL175" s="240"/>
      <c r="AM175" s="195"/>
      <c r="AN175" s="195"/>
      <c r="AO175" s="195"/>
      <c r="AP175" s="195"/>
      <c r="AQ175" s="195"/>
      <c r="AR175" s="195">
        <v>879</v>
      </c>
      <c r="AS175" s="195"/>
      <c r="AT175" s="195"/>
      <c r="AU175" s="195"/>
      <c r="AV175" s="195"/>
      <c r="AW175" s="195"/>
      <c r="AX175" s="195"/>
      <c r="AY175" s="195"/>
      <c r="AZ175" s="195"/>
      <c r="BA175" s="195"/>
      <c r="BB175" s="386">
        <f t="shared" si="44"/>
        <v>879</v>
      </c>
      <c r="BC175" s="195">
        <f t="shared" si="45"/>
        <v>879</v>
      </c>
      <c r="BD175" s="195">
        <f t="shared" si="46"/>
        <v>-3594</v>
      </c>
      <c r="BE175" s="359">
        <f t="shared" si="47"/>
        <v>-0.46006144393241166</v>
      </c>
      <c r="BF175" s="195"/>
      <c r="BG175" s="195"/>
      <c r="BH175" s="195" t="s">
        <v>1008</v>
      </c>
      <c r="BI175" s="195" t="s">
        <v>1183</v>
      </c>
      <c r="BJ175" s="195" t="s">
        <v>91</v>
      </c>
      <c r="BK175" s="195"/>
      <c r="BL175" s="195" t="s">
        <v>1090</v>
      </c>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row>
    <row r="176" spans="1:432" s="227" customFormat="1" x14ac:dyDescent="0.2">
      <c r="A176" s="227" t="s">
        <v>58</v>
      </c>
      <c r="B176" s="227" t="s">
        <v>390</v>
      </c>
      <c r="C176" s="227" t="s">
        <v>392</v>
      </c>
      <c r="D176" s="227" t="s">
        <v>391</v>
      </c>
      <c r="F176" s="227" t="s">
        <v>14</v>
      </c>
      <c r="G176" s="227">
        <v>201510</v>
      </c>
      <c r="H176" s="227" t="s">
        <v>689</v>
      </c>
      <c r="I176" s="227" t="s">
        <v>393</v>
      </c>
      <c r="K176" s="5" t="s">
        <v>1311</v>
      </c>
      <c r="L176" s="5" t="s">
        <v>817</v>
      </c>
      <c r="M176" s="5">
        <v>31347</v>
      </c>
      <c r="N176" s="5">
        <v>0</v>
      </c>
      <c r="O176" s="5">
        <v>7524</v>
      </c>
      <c r="P176" s="5">
        <v>23823</v>
      </c>
      <c r="Q176" s="237"/>
      <c r="R176" s="195">
        <v>7812</v>
      </c>
      <c r="S176" s="195">
        <f t="shared" si="40"/>
        <v>7524</v>
      </c>
      <c r="T176" s="195">
        <f t="shared" si="41"/>
        <v>288</v>
      </c>
      <c r="U176" s="195"/>
      <c r="V176" s="195"/>
      <c r="W176" s="195">
        <f t="shared" si="42"/>
        <v>288</v>
      </c>
      <c r="X176" s="195" t="s">
        <v>689</v>
      </c>
      <c r="Y176" s="227">
        <v>10</v>
      </c>
      <c r="Z176" s="227">
        <v>20</v>
      </c>
      <c r="AA176" s="237"/>
      <c r="AB176" s="195" t="s">
        <v>689</v>
      </c>
      <c r="AC176" s="398" t="s">
        <v>965</v>
      </c>
      <c r="AD176" s="309" t="s">
        <v>692</v>
      </c>
      <c r="AE176" s="195"/>
      <c r="AF176" s="195"/>
      <c r="AG176" s="195">
        <v>2</v>
      </c>
      <c r="AH176" s="195">
        <v>1</v>
      </c>
      <c r="AI176" s="195">
        <f t="shared" si="43"/>
        <v>1.5</v>
      </c>
      <c r="AJ176" s="195"/>
      <c r="AK176" s="195">
        <v>1</v>
      </c>
      <c r="AL176" s="240"/>
      <c r="AM176" s="195"/>
      <c r="AN176" s="195"/>
      <c r="AO176" s="195"/>
      <c r="AP176" s="195"/>
      <c r="AQ176" s="195"/>
      <c r="AR176" s="195"/>
      <c r="AS176" s="195"/>
      <c r="AT176" s="195"/>
      <c r="AU176" s="195"/>
      <c r="AV176" s="195"/>
      <c r="AW176" s="195"/>
      <c r="AX176" s="195">
        <v>510</v>
      </c>
      <c r="AY176" s="195"/>
      <c r="AZ176" s="195"/>
      <c r="BA176" s="195"/>
      <c r="BB176" s="386">
        <f t="shared" si="44"/>
        <v>510</v>
      </c>
      <c r="BC176" s="195">
        <f t="shared" si="45"/>
        <v>510</v>
      </c>
      <c r="BD176" s="195">
        <f t="shared" si="46"/>
        <v>-222</v>
      </c>
      <c r="BE176" s="359">
        <f t="shared" si="47"/>
        <v>-2.8417818740399385E-2</v>
      </c>
      <c r="BF176" s="195"/>
      <c r="BG176" s="195"/>
      <c r="BH176" s="195"/>
      <c r="BI176" s="195" t="s">
        <v>1183</v>
      </c>
      <c r="BJ176" s="195" t="s">
        <v>91</v>
      </c>
      <c r="BK176" s="195"/>
      <c r="BL176" s="195" t="s">
        <v>1090</v>
      </c>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row>
    <row r="177" spans="1:432" s="227" customFormat="1" x14ac:dyDescent="0.2">
      <c r="A177" s="317" t="s">
        <v>58</v>
      </c>
      <c r="B177" s="317" t="s">
        <v>522</v>
      </c>
      <c r="C177" s="317" t="s">
        <v>134</v>
      </c>
      <c r="D177" s="317" t="s">
        <v>523</v>
      </c>
      <c r="E177" s="317"/>
      <c r="F177" s="317" t="s">
        <v>14</v>
      </c>
      <c r="G177" s="317">
        <v>201510</v>
      </c>
      <c r="H177" s="317" t="s">
        <v>689</v>
      </c>
      <c r="I177" s="317" t="s">
        <v>524</v>
      </c>
      <c r="J177" s="317"/>
      <c r="K177" s="405">
        <v>42079</v>
      </c>
      <c r="L177" s="301" t="s">
        <v>1308</v>
      </c>
      <c r="M177" s="301">
        <v>21456</v>
      </c>
      <c r="N177" s="301">
        <v>0</v>
      </c>
      <c r="O177" s="301">
        <v>0</v>
      </c>
      <c r="P177" s="301">
        <v>21456</v>
      </c>
      <c r="Q177" s="317"/>
      <c r="R177" s="195">
        <v>7812</v>
      </c>
      <c r="S177" s="195">
        <f t="shared" si="40"/>
        <v>0</v>
      </c>
      <c r="T177" s="195">
        <f t="shared" si="41"/>
        <v>7812</v>
      </c>
      <c r="U177" s="317"/>
      <c r="V177" s="317"/>
      <c r="W177" s="195">
        <f t="shared" si="42"/>
        <v>7812</v>
      </c>
      <c r="X177" s="317" t="s">
        <v>689</v>
      </c>
      <c r="Y177" s="317">
        <v>12</v>
      </c>
      <c r="Z177" s="317">
        <v>18</v>
      </c>
      <c r="AA177" s="323"/>
      <c r="AB177" s="195" t="s">
        <v>689</v>
      </c>
      <c r="AC177" s="398" t="s">
        <v>965</v>
      </c>
      <c r="AD177" s="318" t="s">
        <v>692</v>
      </c>
      <c r="AE177" s="317"/>
      <c r="AF177" s="317"/>
      <c r="AG177" s="317">
        <v>1</v>
      </c>
      <c r="AH177" s="317">
        <v>2</v>
      </c>
      <c r="AI177" s="317">
        <f t="shared" si="43"/>
        <v>1.5</v>
      </c>
      <c r="AJ177" s="317"/>
      <c r="AK177" s="317"/>
      <c r="AL177" s="317"/>
      <c r="AM177" s="317"/>
      <c r="AN177" s="317"/>
      <c r="AO177" s="317"/>
      <c r="AP177" s="317"/>
      <c r="AQ177" s="317"/>
      <c r="AR177" s="317"/>
      <c r="AS177" s="317"/>
      <c r="AT177" s="317"/>
      <c r="AU177" s="317"/>
      <c r="AV177" s="317"/>
      <c r="AW177" s="317"/>
      <c r="AX177" s="317"/>
      <c r="AY177" s="317"/>
      <c r="AZ177" s="317"/>
      <c r="BA177" s="317"/>
      <c r="BB177" s="386">
        <f t="shared" si="44"/>
        <v>0</v>
      </c>
      <c r="BC177" s="195">
        <f t="shared" si="45"/>
        <v>0</v>
      </c>
      <c r="BD177" s="195">
        <f t="shared" si="46"/>
        <v>7812</v>
      </c>
      <c r="BE177" s="359">
        <f t="shared" si="47"/>
        <v>1</v>
      </c>
      <c r="BF177" s="317"/>
      <c r="BG177" s="317"/>
      <c r="BH177" s="317"/>
      <c r="BI177" s="317" t="s">
        <v>1183</v>
      </c>
      <c r="BJ177" s="317" t="s">
        <v>1008</v>
      </c>
      <c r="BK177" s="317"/>
      <c r="BL177" s="317" t="s">
        <v>1090</v>
      </c>
      <c r="BM177" s="317"/>
      <c r="BN177" s="317"/>
      <c r="BO177" s="317"/>
      <c r="BP177" s="317"/>
      <c r="BQ177" s="317"/>
      <c r="BR177" s="317"/>
      <c r="BS177" s="317"/>
      <c r="BT177" s="317"/>
      <c r="BU177" s="317"/>
      <c r="BV177" s="317"/>
      <c r="BW177" s="317"/>
      <c r="BX177" s="317"/>
      <c r="BY177" s="317"/>
      <c r="BZ177" s="317"/>
      <c r="CA177" s="317"/>
      <c r="CB177" s="317"/>
      <c r="CC177" s="317"/>
      <c r="CD177" s="317"/>
      <c r="CE177" s="317"/>
      <c r="CF177" s="317"/>
      <c r="CG177" s="317"/>
      <c r="CH177" s="317"/>
      <c r="CI177" s="317"/>
      <c r="CJ177" s="317"/>
      <c r="CK177" s="317"/>
      <c r="CL177" s="317"/>
      <c r="CM177" s="317"/>
      <c r="CN177" s="317"/>
      <c r="CO177" s="317"/>
      <c r="CP177" s="317"/>
      <c r="CQ177" s="317"/>
      <c r="CR177" s="317"/>
      <c r="CS177" s="317"/>
      <c r="CT177" s="317"/>
      <c r="CU177" s="317"/>
      <c r="CV177" s="317"/>
      <c r="CW177" s="317"/>
      <c r="CX177" s="317"/>
      <c r="CY177" s="317"/>
      <c r="CZ177" s="317"/>
      <c r="DA177" s="317"/>
      <c r="DB177" s="317"/>
      <c r="DC177" s="317"/>
      <c r="DD177" s="317"/>
      <c r="DE177" s="317"/>
      <c r="DF177" s="317"/>
      <c r="DG177" s="317"/>
      <c r="DH177" s="317"/>
      <c r="DI177" s="317"/>
      <c r="DJ177" s="317"/>
      <c r="DK177" s="317"/>
      <c r="DL177" s="317"/>
      <c r="DM177" s="317"/>
      <c r="DN177" s="317"/>
      <c r="DO177" s="317"/>
      <c r="DP177" s="317"/>
      <c r="DQ177" s="317"/>
      <c r="DR177" s="317"/>
      <c r="DS177" s="317"/>
      <c r="DT177" s="317"/>
      <c r="DU177" s="317"/>
      <c r="DV177" s="317"/>
      <c r="DW177" s="317"/>
      <c r="DX177" s="317"/>
      <c r="DY177" s="317"/>
      <c r="DZ177" s="317"/>
      <c r="EA177" s="317"/>
      <c r="EB177" s="317"/>
      <c r="EC177" s="317"/>
      <c r="ED177" s="317"/>
      <c r="EE177" s="317"/>
      <c r="EF177" s="317"/>
      <c r="EG177" s="317"/>
      <c r="EH177" s="317"/>
      <c r="EI177" s="317"/>
      <c r="EJ177" s="317"/>
      <c r="EK177" s="317"/>
      <c r="EL177" s="317"/>
      <c r="EM177" s="317"/>
      <c r="EN177" s="317"/>
      <c r="EO177" s="317"/>
      <c r="EP177" s="317"/>
      <c r="EQ177" s="317"/>
      <c r="ER177" s="317"/>
      <c r="ES177" s="317"/>
      <c r="ET177" s="317"/>
      <c r="EU177" s="317"/>
      <c r="EV177" s="317"/>
      <c r="EW177" s="317"/>
      <c r="EX177" s="317"/>
      <c r="EY177" s="317"/>
      <c r="EZ177" s="317"/>
      <c r="FA177" s="317"/>
      <c r="FB177" s="317"/>
      <c r="FC177" s="317"/>
      <c r="FD177" s="317"/>
      <c r="FE177" s="317"/>
      <c r="FF177" s="317"/>
      <c r="FG177" s="317"/>
      <c r="FH177" s="317"/>
      <c r="FI177" s="317"/>
      <c r="FJ177" s="317"/>
      <c r="FK177" s="317"/>
      <c r="FL177" s="317"/>
      <c r="FM177" s="317"/>
      <c r="FN177" s="317"/>
      <c r="FO177" s="317"/>
      <c r="FP177" s="317"/>
      <c r="FQ177" s="317"/>
      <c r="FR177" s="317"/>
      <c r="FS177" s="317"/>
      <c r="FT177" s="317"/>
      <c r="FU177" s="317"/>
      <c r="FV177" s="317"/>
      <c r="FW177" s="317"/>
      <c r="FX177" s="317"/>
      <c r="FY177" s="317"/>
      <c r="FZ177" s="317"/>
      <c r="GA177" s="317"/>
      <c r="GB177" s="317"/>
      <c r="GC177" s="317"/>
      <c r="GD177" s="317"/>
      <c r="GE177" s="317"/>
      <c r="GF177" s="317"/>
      <c r="GG177" s="317"/>
      <c r="GH177" s="317"/>
      <c r="GI177" s="317"/>
      <c r="GJ177" s="317"/>
      <c r="GK177" s="317"/>
      <c r="GL177" s="317"/>
      <c r="GM177" s="317"/>
      <c r="GN177" s="317"/>
      <c r="GO177" s="317"/>
      <c r="GP177" s="317"/>
      <c r="GQ177" s="317"/>
      <c r="GR177" s="317"/>
      <c r="GS177" s="317"/>
      <c r="GT177" s="317"/>
      <c r="GU177" s="317"/>
      <c r="GV177" s="317"/>
      <c r="GW177" s="317"/>
      <c r="GX177" s="317"/>
      <c r="GY177" s="317"/>
      <c r="GZ177" s="317"/>
      <c r="HA177" s="317"/>
      <c r="HB177" s="317"/>
      <c r="HC177" s="317"/>
      <c r="HD177" s="317"/>
      <c r="HE177" s="317"/>
      <c r="HF177" s="317"/>
      <c r="HG177" s="317"/>
      <c r="HH177" s="317"/>
      <c r="HI177" s="317"/>
      <c r="HJ177" s="317"/>
      <c r="HK177" s="317"/>
      <c r="HL177" s="317"/>
      <c r="HM177" s="317"/>
      <c r="HN177" s="317"/>
      <c r="HO177" s="317"/>
      <c r="HP177" s="317"/>
      <c r="HQ177" s="317"/>
      <c r="HR177" s="317"/>
      <c r="HS177" s="317"/>
      <c r="HT177" s="317"/>
      <c r="HU177" s="317"/>
      <c r="HV177" s="317"/>
      <c r="HW177" s="317"/>
      <c r="HX177" s="317"/>
      <c r="HY177" s="317"/>
      <c r="HZ177" s="317"/>
      <c r="IA177" s="317"/>
      <c r="IB177" s="317"/>
      <c r="IC177" s="317"/>
      <c r="ID177" s="317"/>
      <c r="IE177" s="317"/>
      <c r="IF177" s="317"/>
      <c r="IG177" s="317"/>
      <c r="IH177" s="317"/>
      <c r="II177" s="317"/>
      <c r="IJ177" s="317"/>
      <c r="IK177" s="317"/>
      <c r="IL177" s="317"/>
      <c r="IM177" s="317"/>
      <c r="IN177" s="317"/>
      <c r="IO177" s="317"/>
      <c r="IP177" s="317"/>
      <c r="IQ177" s="317"/>
      <c r="IR177" s="317"/>
      <c r="IS177" s="317"/>
      <c r="IT177" s="317"/>
      <c r="IU177" s="317"/>
      <c r="IV177" s="317"/>
      <c r="IW177" s="317"/>
      <c r="IX177" s="317"/>
      <c r="IY177" s="317"/>
      <c r="IZ177" s="317"/>
      <c r="JA177" s="317"/>
      <c r="JB177" s="317"/>
      <c r="JC177" s="317"/>
      <c r="JD177" s="317"/>
      <c r="JE177" s="317"/>
      <c r="JF177" s="317"/>
      <c r="JG177" s="317"/>
      <c r="JH177" s="317"/>
      <c r="JI177" s="317"/>
      <c r="JJ177" s="317"/>
      <c r="JK177" s="317"/>
      <c r="JL177" s="317"/>
      <c r="JM177" s="317"/>
      <c r="JN177" s="317"/>
      <c r="JO177" s="317"/>
      <c r="JP177" s="317"/>
      <c r="JQ177" s="317"/>
      <c r="JR177" s="317"/>
      <c r="JS177" s="317"/>
      <c r="JT177" s="317"/>
      <c r="JU177" s="317"/>
      <c r="JV177" s="317"/>
      <c r="JW177" s="317"/>
      <c r="JX177" s="317"/>
      <c r="JY177" s="317"/>
      <c r="JZ177" s="317"/>
      <c r="KA177" s="317"/>
      <c r="KB177" s="317"/>
      <c r="KC177" s="317"/>
      <c r="KD177" s="317"/>
      <c r="KE177" s="317"/>
      <c r="KF177" s="317"/>
      <c r="KG177" s="317"/>
      <c r="KH177" s="317"/>
      <c r="KI177" s="317"/>
      <c r="KJ177" s="317"/>
      <c r="KK177" s="317"/>
      <c r="KL177" s="317"/>
      <c r="KM177" s="317"/>
      <c r="KN177" s="317"/>
      <c r="KO177" s="317"/>
      <c r="KP177" s="317"/>
      <c r="KQ177" s="317"/>
      <c r="KR177" s="317"/>
      <c r="KS177" s="317"/>
      <c r="KT177" s="317"/>
      <c r="KU177" s="317"/>
      <c r="KV177" s="317"/>
      <c r="KW177" s="317"/>
      <c r="KX177" s="317"/>
      <c r="KY177" s="317"/>
      <c r="KZ177" s="317"/>
      <c r="LA177" s="317"/>
      <c r="LB177" s="317"/>
      <c r="LC177" s="317"/>
      <c r="LD177" s="317"/>
      <c r="LE177" s="317"/>
      <c r="LF177" s="317"/>
      <c r="LG177" s="317"/>
      <c r="LH177" s="317"/>
      <c r="LI177" s="317"/>
      <c r="LJ177" s="317"/>
      <c r="LK177" s="317"/>
      <c r="LL177" s="317"/>
      <c r="LM177" s="317"/>
      <c r="LN177" s="317"/>
      <c r="LO177" s="317"/>
      <c r="LP177" s="317"/>
      <c r="LQ177" s="317"/>
      <c r="LR177" s="317"/>
      <c r="LS177" s="317"/>
      <c r="LT177" s="317"/>
      <c r="LU177" s="317"/>
      <c r="LV177" s="317"/>
      <c r="LW177" s="317"/>
      <c r="LX177" s="317"/>
      <c r="LY177" s="317"/>
      <c r="LZ177" s="317"/>
      <c r="MA177" s="317"/>
      <c r="MB177" s="317"/>
      <c r="MC177" s="317"/>
      <c r="MD177" s="317"/>
      <c r="ME177" s="317"/>
      <c r="MF177" s="317"/>
      <c r="MG177" s="317"/>
      <c r="MH177" s="317"/>
      <c r="MI177" s="317"/>
      <c r="MJ177" s="317"/>
      <c r="MK177" s="317"/>
      <c r="ML177" s="317"/>
      <c r="MM177" s="317"/>
      <c r="MN177" s="317"/>
      <c r="MO177" s="317"/>
      <c r="MP177" s="317"/>
      <c r="MQ177" s="317"/>
      <c r="MR177" s="317"/>
      <c r="MS177" s="317"/>
      <c r="MT177" s="317"/>
      <c r="MU177" s="317"/>
      <c r="MV177" s="317"/>
      <c r="MW177" s="317"/>
      <c r="MX177" s="317"/>
      <c r="MY177" s="317"/>
      <c r="MZ177" s="317"/>
      <c r="NA177" s="317"/>
      <c r="NB177" s="317"/>
      <c r="NC177" s="317"/>
      <c r="ND177" s="317"/>
      <c r="NE177" s="317"/>
      <c r="NF177" s="317"/>
      <c r="NG177" s="317"/>
      <c r="NH177" s="317"/>
      <c r="NI177" s="317"/>
      <c r="NJ177" s="317"/>
      <c r="NK177" s="317"/>
      <c r="NL177" s="317"/>
      <c r="NM177" s="317"/>
      <c r="NN177" s="317"/>
      <c r="NO177" s="317"/>
      <c r="NP177" s="317"/>
      <c r="NQ177" s="317"/>
      <c r="NR177" s="317"/>
      <c r="NS177" s="317"/>
      <c r="NT177" s="317"/>
      <c r="NU177" s="317"/>
      <c r="NV177" s="317"/>
      <c r="NW177" s="317"/>
      <c r="NX177" s="317"/>
      <c r="NY177" s="317"/>
      <c r="NZ177" s="317"/>
      <c r="OA177" s="317"/>
      <c r="OB177" s="317"/>
      <c r="OC177" s="317"/>
      <c r="OD177" s="317"/>
      <c r="OE177" s="317"/>
      <c r="OF177" s="317"/>
      <c r="OG177" s="317"/>
      <c r="OH177" s="317"/>
      <c r="OI177" s="317"/>
      <c r="OJ177" s="317"/>
      <c r="OK177" s="317"/>
      <c r="OL177" s="317"/>
      <c r="OM177" s="317"/>
      <c r="ON177" s="317"/>
      <c r="OO177" s="317"/>
      <c r="OP177" s="317"/>
      <c r="OQ177" s="317"/>
      <c r="OR177" s="317"/>
      <c r="OS177" s="317"/>
      <c r="OT177" s="317"/>
      <c r="OU177" s="317"/>
      <c r="OV177" s="317"/>
      <c r="OW177" s="317"/>
      <c r="OX177" s="317"/>
      <c r="OY177" s="317"/>
      <c r="OZ177" s="317"/>
      <c r="PA177" s="317"/>
      <c r="PB177" s="317"/>
      <c r="PC177" s="317"/>
      <c r="PD177" s="317"/>
      <c r="PE177" s="317"/>
      <c r="PF177" s="317"/>
      <c r="PG177" s="317"/>
      <c r="PH177" s="317"/>
      <c r="PI177" s="317"/>
      <c r="PJ177" s="317"/>
      <c r="PK177" s="317"/>
      <c r="PL177" s="317"/>
      <c r="PM177" s="317"/>
      <c r="PN177" s="317"/>
      <c r="PO177" s="317"/>
      <c r="PP177" s="317"/>
    </row>
    <row r="178" spans="1:432" s="227" customFormat="1" x14ac:dyDescent="0.2">
      <c r="A178" s="195" t="s">
        <v>58</v>
      </c>
      <c r="B178" s="195" t="s">
        <v>558</v>
      </c>
      <c r="C178" s="195" t="s">
        <v>560</v>
      </c>
      <c r="D178" s="195" t="s">
        <v>559</v>
      </c>
      <c r="E178" s="195"/>
      <c r="F178" s="195" t="s">
        <v>14</v>
      </c>
      <c r="G178" s="195">
        <v>201410</v>
      </c>
      <c r="H178" s="195" t="s">
        <v>689</v>
      </c>
      <c r="I178" s="195" t="s">
        <v>561</v>
      </c>
      <c r="J178" s="195"/>
      <c r="K178" s="237" t="s">
        <v>1342</v>
      </c>
      <c r="L178" s="237" t="s">
        <v>817</v>
      </c>
      <c r="M178" s="237">
        <v>21456</v>
      </c>
      <c r="N178" s="237">
        <v>0</v>
      </c>
      <c r="O178" s="237">
        <v>11081</v>
      </c>
      <c r="P178" s="237">
        <v>10375</v>
      </c>
      <c r="Q178" s="237"/>
      <c r="R178" s="195">
        <v>7812</v>
      </c>
      <c r="S178" s="195">
        <f t="shared" si="40"/>
        <v>11081</v>
      </c>
      <c r="T178" s="195">
        <f t="shared" si="41"/>
        <v>-3269</v>
      </c>
      <c r="U178" s="195"/>
      <c r="V178" s="195"/>
      <c r="W178" s="195">
        <f t="shared" si="42"/>
        <v>-3269</v>
      </c>
      <c r="X178" s="195" t="s">
        <v>689</v>
      </c>
      <c r="Y178" s="195">
        <v>10</v>
      </c>
      <c r="Z178" s="195">
        <v>24</v>
      </c>
      <c r="AA178" s="237"/>
      <c r="AB178" s="195" t="s">
        <v>689</v>
      </c>
      <c r="AC178" s="398" t="s">
        <v>1455</v>
      </c>
      <c r="AD178" s="309"/>
      <c r="AE178" s="195"/>
      <c r="AF178" s="195"/>
      <c r="AG178" s="195">
        <v>1</v>
      </c>
      <c r="AH178" s="195">
        <v>1</v>
      </c>
      <c r="AI178" s="195">
        <f t="shared" si="43"/>
        <v>1</v>
      </c>
      <c r="AJ178" s="195">
        <v>1</v>
      </c>
      <c r="AK178" s="195">
        <v>1</v>
      </c>
      <c r="AL178" s="195"/>
      <c r="AM178" s="195"/>
      <c r="AN178" s="195"/>
      <c r="AO178" s="195"/>
      <c r="AP178" s="195"/>
      <c r="AQ178" s="195"/>
      <c r="AR178" s="195"/>
      <c r="AS178" s="195"/>
      <c r="AT178" s="195"/>
      <c r="AU178" s="195"/>
      <c r="AV178" s="195"/>
      <c r="AW178" s="195"/>
      <c r="AX178" s="195"/>
      <c r="AY178" s="195"/>
      <c r="AZ178" s="195"/>
      <c r="BA178" s="195">
        <v>2100</v>
      </c>
      <c r="BB178" s="386">
        <f t="shared" si="44"/>
        <v>2100</v>
      </c>
      <c r="BC178" s="195">
        <f t="shared" si="45"/>
        <v>2100</v>
      </c>
      <c r="BD178" s="195">
        <f t="shared" si="46"/>
        <v>-5369</v>
      </c>
      <c r="BE178" s="359">
        <f t="shared" si="47"/>
        <v>-0.68727598566308246</v>
      </c>
      <c r="BF178" s="195"/>
      <c r="BG178" s="195"/>
      <c r="BH178" s="195"/>
      <c r="BI178" s="195"/>
      <c r="BJ178" s="195"/>
      <c r="BK178" s="195"/>
      <c r="BL178" s="195" t="s">
        <v>1090</v>
      </c>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row>
    <row r="179" spans="1:432" s="227" customFormat="1" x14ac:dyDescent="0.2">
      <c r="A179" s="227" t="s">
        <v>58</v>
      </c>
      <c r="B179" s="227" t="s">
        <v>634</v>
      </c>
      <c r="C179" s="227" t="s">
        <v>636</v>
      </c>
      <c r="D179" s="227" t="s">
        <v>635</v>
      </c>
      <c r="F179" s="227" t="s">
        <v>14</v>
      </c>
      <c r="G179" s="227">
        <v>201510</v>
      </c>
      <c r="H179" s="227" t="s">
        <v>689</v>
      </c>
      <c r="I179" s="227" t="s">
        <v>637</v>
      </c>
      <c r="K179" s="5" t="s">
        <v>1330</v>
      </c>
      <c r="L179" s="5" t="s">
        <v>817</v>
      </c>
      <c r="M179" s="5">
        <v>21456</v>
      </c>
      <c r="N179" s="5">
        <v>0</v>
      </c>
      <c r="O179" s="5">
        <v>2484</v>
      </c>
      <c r="P179" s="5">
        <v>18972</v>
      </c>
      <c r="Q179" s="237"/>
      <c r="R179" s="195">
        <v>7812</v>
      </c>
      <c r="S179" s="195">
        <f t="shared" si="40"/>
        <v>2484</v>
      </c>
      <c r="T179" s="195">
        <f t="shared" si="41"/>
        <v>5328</v>
      </c>
      <c r="U179" s="195"/>
      <c r="V179" s="195"/>
      <c r="W179" s="195">
        <f t="shared" si="42"/>
        <v>5328</v>
      </c>
      <c r="X179" s="195" t="s">
        <v>689</v>
      </c>
      <c r="Y179" s="227">
        <v>12</v>
      </c>
      <c r="Z179" s="227">
        <v>10</v>
      </c>
      <c r="AA179" s="237"/>
      <c r="AB179" s="195" t="s">
        <v>689</v>
      </c>
      <c r="AC179" s="398" t="s">
        <v>965</v>
      </c>
      <c r="AD179" s="309" t="s">
        <v>692</v>
      </c>
      <c r="AE179" s="195"/>
      <c r="AF179" s="195"/>
      <c r="AG179" s="195">
        <v>1</v>
      </c>
      <c r="AH179" s="195">
        <v>2</v>
      </c>
      <c r="AI179" s="195">
        <f t="shared" si="43"/>
        <v>1.5</v>
      </c>
      <c r="AJ179" s="195"/>
      <c r="AK179" s="195"/>
      <c r="AL179" s="240"/>
      <c r="AM179" s="195">
        <v>995</v>
      </c>
      <c r="AN179" s="195"/>
      <c r="AO179" s="195"/>
      <c r="AP179" s="195"/>
      <c r="AQ179" s="195"/>
      <c r="AR179" s="195"/>
      <c r="AS179" s="195"/>
      <c r="AT179" s="195"/>
      <c r="AU179" s="195"/>
      <c r="AV179" s="195"/>
      <c r="AW179" s="195"/>
      <c r="AX179" s="195"/>
      <c r="AY179" s="195"/>
      <c r="AZ179" s="195"/>
      <c r="BA179" s="195"/>
      <c r="BB179" s="386">
        <f t="shared" si="44"/>
        <v>995</v>
      </c>
      <c r="BC179" s="195">
        <f t="shared" si="45"/>
        <v>995</v>
      </c>
      <c r="BD179" s="195">
        <f t="shared" si="46"/>
        <v>4333</v>
      </c>
      <c r="BE179" s="359">
        <f t="shared" si="47"/>
        <v>0.55465949820788529</v>
      </c>
      <c r="BF179" s="195"/>
      <c r="BG179" s="195"/>
      <c r="BH179" s="195"/>
      <c r="BI179" s="195" t="s">
        <v>91</v>
      </c>
      <c r="BJ179" s="195" t="s">
        <v>91</v>
      </c>
      <c r="BK179" s="195"/>
      <c r="BL179" s="195" t="s">
        <v>1090</v>
      </c>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row>
    <row r="180" spans="1:432" s="227" customFormat="1" x14ac:dyDescent="0.2">
      <c r="A180" s="227" t="s">
        <v>58</v>
      </c>
      <c r="B180" s="227" t="s">
        <v>679</v>
      </c>
      <c r="C180" s="227" t="s">
        <v>1364</v>
      </c>
      <c r="D180" s="227" t="s">
        <v>680</v>
      </c>
      <c r="E180" s="227" t="s">
        <v>681</v>
      </c>
      <c r="F180" s="227" t="s">
        <v>14</v>
      </c>
      <c r="G180" s="227">
        <v>201510</v>
      </c>
      <c r="H180" s="227" t="s">
        <v>689</v>
      </c>
      <c r="I180" s="227" t="s">
        <v>682</v>
      </c>
      <c r="K180" s="5" t="s">
        <v>1348</v>
      </c>
      <c r="L180" s="5" t="s">
        <v>817</v>
      </c>
      <c r="M180" s="5">
        <v>21456</v>
      </c>
      <c r="N180" s="5">
        <v>0</v>
      </c>
      <c r="O180" s="5">
        <v>8803</v>
      </c>
      <c r="P180" s="5">
        <v>12653</v>
      </c>
      <c r="Q180" s="5" t="s">
        <v>13</v>
      </c>
      <c r="R180" s="195">
        <v>7812</v>
      </c>
      <c r="S180" s="195">
        <f t="shared" si="40"/>
        <v>8803</v>
      </c>
      <c r="T180" s="195">
        <f t="shared" si="41"/>
        <v>-991</v>
      </c>
      <c r="U180" s="195"/>
      <c r="V180" s="195"/>
      <c r="W180" s="195">
        <f t="shared" si="42"/>
        <v>-991</v>
      </c>
      <c r="X180" s="195" t="s">
        <v>689</v>
      </c>
      <c r="Y180" s="227">
        <v>10</v>
      </c>
      <c r="Z180" s="227">
        <v>14</v>
      </c>
      <c r="AA180" s="237"/>
      <c r="AB180" s="195" t="s">
        <v>689</v>
      </c>
      <c r="AC180" s="398" t="s">
        <v>965</v>
      </c>
      <c r="AD180" s="309" t="s">
        <v>692</v>
      </c>
      <c r="AE180" s="195"/>
      <c r="AF180" s="195"/>
      <c r="AG180" s="195">
        <v>2</v>
      </c>
      <c r="AH180" s="195">
        <v>1</v>
      </c>
      <c r="AI180" s="195">
        <f t="shared" si="43"/>
        <v>1.5</v>
      </c>
      <c r="AJ180" s="195"/>
      <c r="AK180" s="195">
        <v>1</v>
      </c>
      <c r="AL180" s="240"/>
      <c r="AM180" s="195"/>
      <c r="AN180" s="195"/>
      <c r="AO180" s="195"/>
      <c r="AP180" s="195"/>
      <c r="AQ180" s="195"/>
      <c r="AR180" s="195">
        <v>879</v>
      </c>
      <c r="AS180" s="195"/>
      <c r="AT180" s="195"/>
      <c r="AU180" s="195"/>
      <c r="AV180" s="195">
        <v>1415</v>
      </c>
      <c r="AW180" s="195"/>
      <c r="AX180" s="195">
        <v>510</v>
      </c>
      <c r="AY180" s="195"/>
      <c r="AZ180" s="195"/>
      <c r="BA180" s="195"/>
      <c r="BB180" s="386">
        <f t="shared" si="44"/>
        <v>2804</v>
      </c>
      <c r="BC180" s="195">
        <f t="shared" si="45"/>
        <v>2804</v>
      </c>
      <c r="BD180" s="195">
        <f t="shared" si="46"/>
        <v>-3795</v>
      </c>
      <c r="BE180" s="359">
        <f t="shared" si="47"/>
        <v>-0.4857910906298003</v>
      </c>
      <c r="BF180" s="195"/>
      <c r="BG180" s="195"/>
      <c r="BH180" s="195"/>
      <c r="BI180" s="195" t="s">
        <v>91</v>
      </c>
      <c r="BJ180" s="195" t="s">
        <v>91</v>
      </c>
      <c r="BK180" s="195"/>
      <c r="BL180" s="195" t="s">
        <v>1090</v>
      </c>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row>
    <row r="182" spans="1:432" s="331" customFormat="1" x14ac:dyDescent="0.2">
      <c r="AC182" s="401"/>
      <c r="AD182" s="332"/>
      <c r="BB182" s="389"/>
      <c r="BE182" s="361"/>
    </row>
    <row r="186" spans="1:432" s="334" customFormat="1" x14ac:dyDescent="0.2">
      <c r="A186" s="333" t="s">
        <v>1463</v>
      </c>
      <c r="M186" s="335"/>
      <c r="N186" s="335"/>
      <c r="O186" s="335"/>
      <c r="P186" s="335"/>
      <c r="Q186" s="335"/>
      <c r="R186" s="335"/>
      <c r="S186" s="335"/>
      <c r="T186" s="335"/>
      <c r="U186" s="335"/>
      <c r="V186" s="335"/>
      <c r="W186" s="335"/>
      <c r="X186" s="335"/>
      <c r="AA186" s="335"/>
      <c r="AB186" s="335"/>
      <c r="AC186" s="402"/>
      <c r="AD186" s="335"/>
      <c r="AE186" s="335"/>
      <c r="AF186" s="335"/>
      <c r="AG186" s="335"/>
      <c r="AH186" s="335"/>
      <c r="AI186" s="335"/>
      <c r="AJ186" s="335"/>
      <c r="AK186" s="335"/>
      <c r="AL186" s="336"/>
      <c r="AM186" s="335">
        <f t="shared" ref="AM186:BD186" si="48">SUM(AM26:AM180)</f>
        <v>6965</v>
      </c>
      <c r="AN186" s="335">
        <f t="shared" si="48"/>
        <v>0</v>
      </c>
      <c r="AO186" s="335">
        <f t="shared" si="48"/>
        <v>0</v>
      </c>
      <c r="AP186" s="335">
        <f t="shared" si="48"/>
        <v>1000</v>
      </c>
      <c r="AQ186" s="335">
        <f t="shared" si="48"/>
        <v>400</v>
      </c>
      <c r="AR186" s="335">
        <f t="shared" si="48"/>
        <v>2637</v>
      </c>
      <c r="AS186" s="335">
        <f t="shared" si="48"/>
        <v>3800</v>
      </c>
      <c r="AT186" s="335">
        <f t="shared" si="48"/>
        <v>0</v>
      </c>
      <c r="AU186" s="335">
        <f t="shared" si="48"/>
        <v>5500</v>
      </c>
      <c r="AV186" s="335">
        <f t="shared" si="48"/>
        <v>1415</v>
      </c>
      <c r="AW186" s="335">
        <f t="shared" si="48"/>
        <v>6170</v>
      </c>
      <c r="AX186" s="335">
        <f t="shared" si="48"/>
        <v>13380</v>
      </c>
      <c r="AY186" s="335">
        <f t="shared" si="48"/>
        <v>0</v>
      </c>
      <c r="AZ186" s="335">
        <f t="shared" si="48"/>
        <v>25593.75</v>
      </c>
      <c r="BA186" s="335">
        <f t="shared" si="48"/>
        <v>6300</v>
      </c>
      <c r="BB186" s="330">
        <f t="shared" si="48"/>
        <v>73160.75</v>
      </c>
      <c r="BC186" s="335">
        <f t="shared" si="48"/>
        <v>163460.75</v>
      </c>
      <c r="BD186" s="335">
        <f t="shared" si="48"/>
        <v>315804.25</v>
      </c>
      <c r="BE186" s="358"/>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c r="CA186" s="335"/>
      <c r="CB186" s="335"/>
      <c r="CC186" s="335"/>
      <c r="CD186" s="335"/>
      <c r="CE186" s="335"/>
      <c r="CF186" s="335"/>
      <c r="CG186" s="335"/>
      <c r="CH186" s="335"/>
      <c r="CI186" s="335"/>
      <c r="CJ186" s="335"/>
      <c r="CK186" s="335"/>
      <c r="CL186" s="335"/>
      <c r="CM186" s="335"/>
      <c r="CN186" s="335"/>
      <c r="CO186" s="335"/>
      <c r="CP186" s="335"/>
      <c r="CQ186" s="335"/>
      <c r="CR186" s="335"/>
      <c r="CS186" s="335"/>
      <c r="CT186" s="335"/>
      <c r="CU186" s="335"/>
      <c r="CV186" s="335"/>
      <c r="CW186" s="335"/>
      <c r="CX186" s="335"/>
      <c r="CY186" s="335"/>
      <c r="CZ186" s="335"/>
      <c r="DA186" s="335"/>
      <c r="DB186" s="335"/>
      <c r="DC186" s="335"/>
      <c r="DD186" s="335"/>
      <c r="DE186" s="335"/>
      <c r="DF186" s="335"/>
      <c r="DG186" s="335"/>
      <c r="DH186" s="335"/>
      <c r="DI186" s="335"/>
      <c r="DJ186" s="335"/>
      <c r="DK186" s="335"/>
      <c r="DL186" s="335"/>
      <c r="DM186" s="335"/>
      <c r="DN186" s="335"/>
      <c r="DO186" s="335"/>
      <c r="DP186" s="335"/>
      <c r="DQ186" s="335"/>
      <c r="DR186" s="335"/>
      <c r="DS186" s="335"/>
      <c r="DT186" s="335"/>
      <c r="DU186" s="335"/>
      <c r="DV186" s="335"/>
      <c r="DW186" s="335"/>
      <c r="DX186" s="335"/>
      <c r="DY186" s="335"/>
      <c r="DZ186" s="335"/>
      <c r="EA186" s="335"/>
      <c r="EB186" s="335"/>
      <c r="EC186" s="335"/>
      <c r="ED186" s="335"/>
      <c r="EE186" s="335"/>
      <c r="EF186" s="335"/>
      <c r="EG186" s="335"/>
      <c r="EH186" s="335"/>
      <c r="EI186" s="335"/>
      <c r="EJ186" s="335"/>
      <c r="EK186" s="335"/>
      <c r="EL186" s="335"/>
      <c r="EM186" s="335"/>
      <c r="EN186" s="335"/>
      <c r="EO186" s="335"/>
      <c r="EP186" s="335"/>
      <c r="EQ186" s="335"/>
      <c r="ER186" s="335"/>
      <c r="ES186" s="335"/>
      <c r="ET186" s="335"/>
      <c r="EU186" s="335"/>
      <c r="EV186" s="335"/>
      <c r="EW186" s="335"/>
      <c r="EX186" s="335"/>
      <c r="EY186" s="335"/>
      <c r="EZ186" s="335"/>
      <c r="FA186" s="335"/>
      <c r="FB186" s="335"/>
      <c r="FC186" s="335"/>
      <c r="FD186" s="335"/>
      <c r="FE186" s="335"/>
      <c r="FF186" s="335"/>
      <c r="FG186" s="335"/>
      <c r="FH186" s="335"/>
      <c r="FI186" s="335"/>
      <c r="FJ186" s="335"/>
      <c r="FK186" s="335"/>
      <c r="FL186" s="335"/>
      <c r="FM186" s="335"/>
      <c r="FN186" s="335"/>
      <c r="FO186" s="335"/>
      <c r="FP186" s="335"/>
      <c r="FQ186" s="335"/>
      <c r="FR186" s="335"/>
      <c r="FS186" s="335"/>
      <c r="FT186" s="335"/>
      <c r="FU186" s="335"/>
      <c r="FV186" s="335"/>
      <c r="FW186" s="335"/>
      <c r="FX186" s="335"/>
      <c r="FY186" s="335"/>
      <c r="FZ186" s="335"/>
      <c r="GA186" s="335"/>
      <c r="GB186" s="335"/>
      <c r="GC186" s="335"/>
      <c r="GD186" s="335"/>
      <c r="GE186" s="335"/>
      <c r="GF186" s="335"/>
      <c r="GG186" s="335"/>
      <c r="GH186" s="335"/>
      <c r="GI186" s="335"/>
      <c r="GJ186" s="335"/>
      <c r="GK186" s="335"/>
      <c r="GL186" s="335"/>
      <c r="GM186" s="335"/>
      <c r="GN186" s="335"/>
      <c r="GO186" s="335"/>
      <c r="GP186" s="335"/>
      <c r="GQ186" s="335"/>
      <c r="GR186" s="335"/>
      <c r="GS186" s="335"/>
      <c r="GT186" s="335"/>
      <c r="GU186" s="335"/>
      <c r="GV186" s="335"/>
      <c r="GW186" s="335"/>
      <c r="GX186" s="335"/>
      <c r="GY186" s="335"/>
      <c r="GZ186" s="335"/>
      <c r="HA186" s="335"/>
      <c r="HB186" s="335"/>
      <c r="HC186" s="335"/>
      <c r="HD186" s="335"/>
      <c r="HE186" s="335"/>
      <c r="HF186" s="335"/>
      <c r="HG186" s="335"/>
      <c r="HH186" s="335"/>
      <c r="HI186" s="335"/>
      <c r="HJ186" s="335"/>
      <c r="HK186" s="335"/>
      <c r="HL186" s="335"/>
      <c r="HM186" s="335"/>
      <c r="HN186" s="335"/>
      <c r="HO186" s="335"/>
      <c r="HP186" s="335"/>
      <c r="HQ186" s="335"/>
      <c r="HR186" s="335"/>
      <c r="HS186" s="335"/>
      <c r="HT186" s="335"/>
      <c r="HU186" s="335"/>
      <c r="HV186" s="335"/>
      <c r="HW186" s="335"/>
      <c r="HX186" s="335"/>
      <c r="HY186" s="335"/>
      <c r="HZ186" s="335"/>
      <c r="IA186" s="335"/>
      <c r="IB186" s="335"/>
      <c r="IC186" s="335"/>
      <c r="ID186" s="335"/>
      <c r="IE186" s="335"/>
      <c r="IF186" s="335"/>
      <c r="IG186" s="335"/>
      <c r="IH186" s="335"/>
      <c r="II186" s="335"/>
      <c r="IJ186" s="335"/>
      <c r="IK186" s="335"/>
      <c r="IL186" s="335"/>
      <c r="IM186" s="335"/>
      <c r="IN186" s="335"/>
      <c r="IO186" s="335"/>
      <c r="IP186" s="335"/>
      <c r="IQ186" s="335"/>
      <c r="IR186" s="335"/>
      <c r="IS186" s="335"/>
      <c r="IT186" s="335"/>
      <c r="IU186" s="335"/>
      <c r="IV186" s="335"/>
      <c r="IW186" s="335"/>
      <c r="IX186" s="335"/>
      <c r="IY186" s="335"/>
      <c r="IZ186" s="335"/>
      <c r="JA186" s="335"/>
      <c r="JB186" s="335"/>
      <c r="JC186" s="335"/>
      <c r="JD186" s="335"/>
      <c r="JE186" s="335"/>
      <c r="JF186" s="335"/>
      <c r="JG186" s="335"/>
      <c r="JH186" s="335"/>
      <c r="JI186" s="335"/>
      <c r="JJ186" s="335"/>
      <c r="JK186" s="335"/>
      <c r="JL186" s="335"/>
      <c r="JM186" s="335"/>
      <c r="JN186" s="335"/>
      <c r="JO186" s="335"/>
      <c r="JP186" s="335"/>
      <c r="JQ186" s="335"/>
      <c r="JR186" s="335"/>
      <c r="JS186" s="335"/>
      <c r="JT186" s="335"/>
      <c r="JU186" s="335"/>
      <c r="JV186" s="335"/>
      <c r="JW186" s="335"/>
      <c r="JX186" s="335"/>
      <c r="JY186" s="335"/>
      <c r="JZ186" s="335"/>
      <c r="KA186" s="335"/>
      <c r="KB186" s="335"/>
      <c r="KC186" s="335"/>
      <c r="KD186" s="335"/>
      <c r="KE186" s="335"/>
      <c r="KF186" s="335"/>
      <c r="KG186" s="335"/>
      <c r="KH186" s="335"/>
      <c r="KI186" s="335"/>
      <c r="KJ186" s="335"/>
      <c r="KK186" s="335"/>
      <c r="KL186" s="335"/>
      <c r="KM186" s="335"/>
      <c r="KN186" s="335"/>
      <c r="KO186" s="335"/>
      <c r="KP186" s="335"/>
      <c r="KQ186" s="335"/>
      <c r="KR186" s="335"/>
      <c r="KS186" s="335"/>
      <c r="KT186" s="335"/>
      <c r="KU186" s="335"/>
      <c r="KV186" s="335"/>
      <c r="KW186" s="335"/>
      <c r="KX186" s="335"/>
      <c r="KY186" s="335"/>
      <c r="KZ186" s="335"/>
      <c r="LA186" s="335"/>
      <c r="LB186" s="335"/>
      <c r="LC186" s="335"/>
      <c r="LD186" s="335"/>
      <c r="LE186" s="335"/>
      <c r="LF186" s="335"/>
      <c r="LG186" s="335"/>
      <c r="LH186" s="335"/>
      <c r="LI186" s="335"/>
      <c r="LJ186" s="335"/>
      <c r="LK186" s="335"/>
      <c r="LL186" s="335"/>
      <c r="LM186" s="335"/>
      <c r="LN186" s="335"/>
      <c r="LO186" s="335"/>
      <c r="LP186" s="335"/>
      <c r="LQ186" s="335"/>
      <c r="LR186" s="335"/>
      <c r="LS186" s="335"/>
      <c r="LT186" s="335"/>
      <c r="LU186" s="335"/>
      <c r="LV186" s="335"/>
      <c r="LW186" s="335"/>
      <c r="LX186" s="335"/>
      <c r="LY186" s="335"/>
      <c r="LZ186" s="335"/>
      <c r="MA186" s="335"/>
      <c r="MB186" s="335"/>
      <c r="MC186" s="335"/>
      <c r="MD186" s="335"/>
      <c r="ME186" s="335"/>
      <c r="MF186" s="335"/>
      <c r="MG186" s="335"/>
      <c r="MH186" s="335"/>
      <c r="MI186" s="335"/>
      <c r="MJ186" s="335"/>
      <c r="MK186" s="335"/>
      <c r="ML186" s="335"/>
      <c r="MM186" s="335"/>
      <c r="MN186" s="335"/>
      <c r="MO186" s="335"/>
      <c r="MP186" s="335"/>
      <c r="MQ186" s="335"/>
      <c r="MR186" s="335"/>
      <c r="MS186" s="335"/>
      <c r="MT186" s="335"/>
      <c r="MU186" s="335"/>
      <c r="MV186" s="335"/>
      <c r="MW186" s="335"/>
      <c r="MX186" s="335"/>
      <c r="MY186" s="335"/>
      <c r="MZ186" s="335"/>
      <c r="NA186" s="335"/>
      <c r="NB186" s="335"/>
      <c r="NC186" s="335"/>
      <c r="ND186" s="335"/>
      <c r="NE186" s="335"/>
      <c r="NF186" s="335"/>
      <c r="NG186" s="335"/>
      <c r="NH186" s="335"/>
      <c r="NI186" s="335"/>
      <c r="NJ186" s="335"/>
      <c r="NK186" s="335"/>
      <c r="NL186" s="335"/>
      <c r="NM186" s="335"/>
      <c r="NN186" s="335"/>
      <c r="NO186" s="335"/>
      <c r="NP186" s="335"/>
      <c r="NQ186" s="335"/>
      <c r="NR186" s="335"/>
      <c r="NS186" s="335"/>
      <c r="NT186" s="335"/>
      <c r="NU186" s="335"/>
      <c r="NV186" s="335"/>
      <c r="NW186" s="335"/>
      <c r="NX186" s="335"/>
      <c r="NY186" s="335"/>
      <c r="NZ186" s="335"/>
      <c r="OA186" s="335"/>
      <c r="OB186" s="335"/>
      <c r="OC186" s="335"/>
      <c r="OD186" s="335"/>
      <c r="OE186" s="335"/>
      <c r="OF186" s="335"/>
      <c r="OG186" s="335"/>
      <c r="OH186" s="335"/>
      <c r="OI186" s="335"/>
      <c r="OJ186" s="335"/>
      <c r="OK186" s="335"/>
      <c r="OL186" s="335"/>
      <c r="OM186" s="335"/>
      <c r="ON186" s="335"/>
      <c r="OO186" s="335"/>
      <c r="OP186" s="335"/>
      <c r="OQ186" s="335"/>
      <c r="OR186" s="335"/>
      <c r="OS186" s="335"/>
      <c r="OT186" s="335"/>
      <c r="OU186" s="335"/>
      <c r="OV186" s="335"/>
      <c r="OW186" s="335"/>
      <c r="OX186" s="335"/>
      <c r="OY186" s="335"/>
      <c r="OZ186" s="335"/>
      <c r="PA186" s="335"/>
      <c r="PB186" s="335"/>
      <c r="PC186" s="335"/>
      <c r="PD186" s="335"/>
      <c r="PE186" s="335"/>
      <c r="PF186" s="335"/>
      <c r="PG186" s="335"/>
      <c r="PH186" s="335"/>
      <c r="PI186" s="335"/>
      <c r="PJ186" s="335"/>
      <c r="PK186" s="335"/>
      <c r="PL186" s="335"/>
      <c r="PM186" s="335"/>
      <c r="PN186" s="335"/>
      <c r="PO186" s="335"/>
    </row>
    <row r="187" spans="1:432" s="338" customFormat="1" x14ac:dyDescent="0.2">
      <c r="A187" s="337" t="s">
        <v>1464</v>
      </c>
      <c r="AC187" s="403"/>
      <c r="AM187" s="338">
        <v>6967</v>
      </c>
      <c r="AN187" s="338">
        <v>10000</v>
      </c>
      <c r="AP187" s="338">
        <v>1000</v>
      </c>
      <c r="AQ187" s="338">
        <v>400</v>
      </c>
      <c r="AR187" s="338">
        <v>2638</v>
      </c>
      <c r="AS187" s="338">
        <v>5700</v>
      </c>
      <c r="AT187" s="338" t="s">
        <v>1468</v>
      </c>
      <c r="AU187" s="338">
        <v>5500</v>
      </c>
      <c r="AV187" s="338">
        <v>1415</v>
      </c>
      <c r="AW187" s="338">
        <v>8750</v>
      </c>
      <c r="AX187" s="335"/>
      <c r="AY187" s="335"/>
      <c r="AZ187" s="335"/>
      <c r="BA187" s="335"/>
      <c r="BB187" s="390"/>
      <c r="BE187" s="362"/>
    </row>
    <row r="188" spans="1:432" s="334" customFormat="1" x14ac:dyDescent="0.2">
      <c r="A188" s="339" t="s">
        <v>1465</v>
      </c>
      <c r="M188" s="335"/>
      <c r="N188" s="335"/>
      <c r="O188" s="335"/>
      <c r="P188" s="335"/>
      <c r="Q188" s="335"/>
      <c r="R188" s="335"/>
      <c r="S188" s="335"/>
      <c r="T188" s="335"/>
      <c r="U188" s="335"/>
      <c r="V188" s="335"/>
      <c r="W188" s="335"/>
      <c r="X188" s="335"/>
      <c r="AA188" s="335"/>
      <c r="AB188" s="335"/>
      <c r="AC188" s="402"/>
      <c r="AD188" s="335"/>
      <c r="AE188" s="335"/>
      <c r="AF188" s="335"/>
      <c r="AG188" s="335"/>
      <c r="AH188" s="335"/>
      <c r="AI188" s="335"/>
      <c r="AJ188" s="335"/>
      <c r="AK188" s="335"/>
      <c r="AL188" s="336"/>
      <c r="AM188" s="335"/>
      <c r="AN188" s="335"/>
      <c r="AO188" s="335"/>
      <c r="AP188" s="335"/>
      <c r="AQ188" s="335"/>
      <c r="AR188" s="335"/>
      <c r="AS188" s="335"/>
      <c r="AT188" s="335"/>
      <c r="AU188" s="335"/>
      <c r="AV188" s="335"/>
      <c r="AW188" s="335"/>
      <c r="AX188" s="335"/>
      <c r="AY188" s="335"/>
      <c r="AZ188" s="335"/>
      <c r="BA188" s="335">
        <f>AS186+AX186+AY186+AZ186+BA186</f>
        <v>49073.75</v>
      </c>
      <c r="BB188" s="330"/>
      <c r="BC188" s="335"/>
      <c r="BD188" s="335"/>
      <c r="BE188" s="358"/>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c r="CA188" s="335"/>
      <c r="CB188" s="335"/>
      <c r="CC188" s="335"/>
      <c r="CD188" s="335"/>
      <c r="CE188" s="335"/>
      <c r="CF188" s="335"/>
      <c r="CG188" s="335"/>
      <c r="CH188" s="335"/>
      <c r="CI188" s="335"/>
      <c r="CJ188" s="335"/>
      <c r="CK188" s="335"/>
      <c r="CL188" s="335"/>
      <c r="CM188" s="335"/>
      <c r="CN188" s="335"/>
      <c r="CO188" s="335"/>
      <c r="CP188" s="335"/>
      <c r="CQ188" s="335"/>
      <c r="CR188" s="335"/>
      <c r="CS188" s="335"/>
      <c r="CT188" s="335"/>
      <c r="CU188" s="335"/>
      <c r="CV188" s="335"/>
      <c r="CW188" s="335"/>
      <c r="CX188" s="335"/>
      <c r="CY188" s="335"/>
      <c r="CZ188" s="335"/>
      <c r="DA188" s="335"/>
      <c r="DB188" s="335"/>
      <c r="DC188" s="335"/>
      <c r="DD188" s="335"/>
      <c r="DE188" s="335"/>
      <c r="DF188" s="335"/>
      <c r="DG188" s="335"/>
      <c r="DH188" s="335"/>
      <c r="DI188" s="335"/>
      <c r="DJ188" s="335"/>
      <c r="DK188" s="335"/>
      <c r="DL188" s="335"/>
      <c r="DM188" s="335"/>
      <c r="DN188" s="335"/>
      <c r="DO188" s="335"/>
      <c r="DP188" s="335"/>
      <c r="DQ188" s="335"/>
      <c r="DR188" s="335"/>
      <c r="DS188" s="335"/>
      <c r="DT188" s="335"/>
      <c r="DU188" s="335"/>
      <c r="DV188" s="335"/>
      <c r="DW188" s="335"/>
      <c r="DX188" s="335"/>
      <c r="DY188" s="335"/>
      <c r="DZ188" s="335"/>
      <c r="EA188" s="335"/>
      <c r="EB188" s="335"/>
      <c r="EC188" s="335"/>
      <c r="ED188" s="335"/>
      <c r="EE188" s="335"/>
      <c r="EF188" s="335"/>
      <c r="EG188" s="335"/>
      <c r="EH188" s="335"/>
      <c r="EI188" s="335"/>
      <c r="EJ188" s="335"/>
      <c r="EK188" s="335"/>
      <c r="EL188" s="335"/>
      <c r="EM188" s="335"/>
      <c r="EN188" s="335"/>
      <c r="EO188" s="335"/>
      <c r="EP188" s="335"/>
      <c r="EQ188" s="335"/>
      <c r="ER188" s="335"/>
      <c r="ES188" s="335"/>
      <c r="ET188" s="335"/>
      <c r="EU188" s="335"/>
      <c r="EV188" s="335"/>
      <c r="EW188" s="335"/>
      <c r="EX188" s="335"/>
      <c r="EY188" s="335"/>
      <c r="EZ188" s="335"/>
      <c r="FA188" s="335"/>
      <c r="FB188" s="335"/>
      <c r="FC188" s="335"/>
      <c r="FD188" s="335"/>
      <c r="FE188" s="335"/>
      <c r="FF188" s="335"/>
      <c r="FG188" s="335"/>
      <c r="FH188" s="335"/>
      <c r="FI188" s="335"/>
      <c r="FJ188" s="335"/>
      <c r="FK188" s="335"/>
      <c r="FL188" s="335"/>
      <c r="FM188" s="335"/>
      <c r="FN188" s="335"/>
      <c r="FO188" s="335"/>
      <c r="FP188" s="335"/>
      <c r="FQ188" s="335"/>
      <c r="FR188" s="335"/>
      <c r="FS188" s="335"/>
      <c r="FT188" s="335"/>
      <c r="FU188" s="335"/>
      <c r="FV188" s="335"/>
      <c r="FW188" s="335"/>
      <c r="FX188" s="335"/>
      <c r="FY188" s="335"/>
      <c r="FZ188" s="335"/>
      <c r="GA188" s="335"/>
      <c r="GB188" s="335"/>
      <c r="GC188" s="335"/>
      <c r="GD188" s="335"/>
      <c r="GE188" s="335"/>
      <c r="GF188" s="335"/>
      <c r="GG188" s="335"/>
      <c r="GH188" s="335"/>
      <c r="GI188" s="335"/>
      <c r="GJ188" s="335"/>
      <c r="GK188" s="335"/>
      <c r="GL188" s="335"/>
      <c r="GM188" s="335"/>
      <c r="GN188" s="335"/>
      <c r="GO188" s="335"/>
      <c r="GP188" s="335"/>
      <c r="GQ188" s="335"/>
      <c r="GR188" s="335"/>
      <c r="GS188" s="335"/>
      <c r="GT188" s="335"/>
      <c r="GU188" s="335"/>
      <c r="GV188" s="335"/>
      <c r="GW188" s="335"/>
      <c r="GX188" s="335"/>
      <c r="GY188" s="335"/>
      <c r="GZ188" s="335"/>
      <c r="HA188" s="335"/>
      <c r="HB188" s="335"/>
      <c r="HC188" s="335"/>
      <c r="HD188" s="335"/>
      <c r="HE188" s="335"/>
      <c r="HF188" s="335"/>
      <c r="HG188" s="335"/>
      <c r="HH188" s="335"/>
      <c r="HI188" s="335"/>
      <c r="HJ188" s="335"/>
      <c r="HK188" s="335"/>
      <c r="HL188" s="335"/>
      <c r="HM188" s="335"/>
      <c r="HN188" s="335"/>
      <c r="HO188" s="335"/>
      <c r="HP188" s="335"/>
      <c r="HQ188" s="335"/>
      <c r="HR188" s="335"/>
      <c r="HS188" s="335"/>
      <c r="HT188" s="335"/>
      <c r="HU188" s="335"/>
      <c r="HV188" s="335"/>
      <c r="HW188" s="335"/>
      <c r="HX188" s="335"/>
      <c r="HY188" s="335"/>
      <c r="HZ188" s="335"/>
      <c r="IA188" s="335"/>
      <c r="IB188" s="335"/>
      <c r="IC188" s="335"/>
      <c r="ID188" s="335"/>
      <c r="IE188" s="335"/>
      <c r="IF188" s="335"/>
      <c r="IG188" s="335"/>
      <c r="IH188" s="335"/>
      <c r="II188" s="335"/>
      <c r="IJ188" s="335"/>
      <c r="IK188" s="335"/>
      <c r="IL188" s="335"/>
      <c r="IM188" s="335"/>
      <c r="IN188" s="335"/>
      <c r="IO188" s="335"/>
      <c r="IP188" s="335"/>
      <c r="IQ188" s="335"/>
      <c r="IR188" s="335"/>
      <c r="IS188" s="335"/>
      <c r="IT188" s="335"/>
      <c r="IU188" s="335"/>
      <c r="IV188" s="335"/>
      <c r="IW188" s="335"/>
      <c r="IX188" s="335"/>
      <c r="IY188" s="335"/>
      <c r="IZ188" s="335"/>
      <c r="JA188" s="335"/>
      <c r="JB188" s="335"/>
      <c r="JC188" s="335"/>
      <c r="JD188" s="335"/>
      <c r="JE188" s="335"/>
      <c r="JF188" s="335"/>
      <c r="JG188" s="335"/>
      <c r="JH188" s="335"/>
      <c r="JI188" s="335"/>
      <c r="JJ188" s="335"/>
      <c r="JK188" s="335"/>
      <c r="JL188" s="335"/>
      <c r="JM188" s="335"/>
      <c r="JN188" s="335"/>
      <c r="JO188" s="335"/>
      <c r="JP188" s="335"/>
      <c r="JQ188" s="335"/>
      <c r="JR188" s="335"/>
      <c r="JS188" s="335"/>
      <c r="JT188" s="335"/>
      <c r="JU188" s="335"/>
      <c r="JV188" s="335"/>
      <c r="JW188" s="335"/>
      <c r="JX188" s="335"/>
      <c r="JY188" s="335"/>
      <c r="JZ188" s="335"/>
      <c r="KA188" s="335"/>
      <c r="KB188" s="335"/>
      <c r="KC188" s="335"/>
      <c r="KD188" s="335"/>
      <c r="KE188" s="335"/>
      <c r="KF188" s="335"/>
      <c r="KG188" s="335"/>
      <c r="KH188" s="335"/>
      <c r="KI188" s="335"/>
      <c r="KJ188" s="335"/>
      <c r="KK188" s="335"/>
      <c r="KL188" s="335"/>
      <c r="KM188" s="335"/>
      <c r="KN188" s="335"/>
      <c r="KO188" s="335"/>
      <c r="KP188" s="335"/>
      <c r="KQ188" s="335"/>
      <c r="KR188" s="335"/>
      <c r="KS188" s="335"/>
      <c r="KT188" s="335"/>
      <c r="KU188" s="335"/>
      <c r="KV188" s="335"/>
      <c r="KW188" s="335"/>
      <c r="KX188" s="335"/>
      <c r="KY188" s="335"/>
      <c r="KZ188" s="335"/>
      <c r="LA188" s="335"/>
      <c r="LB188" s="335"/>
      <c r="LC188" s="335"/>
      <c r="LD188" s="335"/>
      <c r="LE188" s="335"/>
      <c r="LF188" s="335"/>
      <c r="LG188" s="335"/>
      <c r="LH188" s="335"/>
      <c r="LI188" s="335"/>
      <c r="LJ188" s="335"/>
      <c r="LK188" s="335"/>
      <c r="LL188" s="335"/>
      <c r="LM188" s="335"/>
      <c r="LN188" s="335"/>
      <c r="LO188" s="335"/>
      <c r="LP188" s="335"/>
      <c r="LQ188" s="335"/>
      <c r="LR188" s="335"/>
      <c r="LS188" s="335"/>
      <c r="LT188" s="335"/>
      <c r="LU188" s="335"/>
      <c r="LV188" s="335"/>
      <c r="LW188" s="335"/>
      <c r="LX188" s="335"/>
      <c r="LY188" s="335"/>
      <c r="LZ188" s="335"/>
      <c r="MA188" s="335"/>
      <c r="MB188" s="335"/>
      <c r="MC188" s="335"/>
      <c r="MD188" s="335"/>
      <c r="ME188" s="335"/>
      <c r="MF188" s="335"/>
      <c r="MG188" s="335"/>
      <c r="MH188" s="335"/>
      <c r="MI188" s="335"/>
      <c r="MJ188" s="335"/>
      <c r="MK188" s="335"/>
      <c r="ML188" s="335"/>
      <c r="MM188" s="335"/>
      <c r="MN188" s="335"/>
      <c r="MO188" s="335"/>
      <c r="MP188" s="335"/>
      <c r="MQ188" s="335"/>
      <c r="MR188" s="335"/>
      <c r="MS188" s="335"/>
      <c r="MT188" s="335"/>
      <c r="MU188" s="335"/>
      <c r="MV188" s="335"/>
      <c r="MW188" s="335"/>
      <c r="MX188" s="335"/>
      <c r="MY188" s="335"/>
      <c r="MZ188" s="335"/>
      <c r="NA188" s="335"/>
      <c r="NB188" s="335"/>
      <c r="NC188" s="335"/>
      <c r="ND188" s="335"/>
      <c r="NE188" s="335"/>
      <c r="NF188" s="335"/>
      <c r="NG188" s="335"/>
      <c r="NH188" s="335"/>
      <c r="NI188" s="335"/>
      <c r="NJ188" s="335"/>
      <c r="NK188" s="335"/>
      <c r="NL188" s="335"/>
      <c r="NM188" s="335"/>
      <c r="NN188" s="335"/>
      <c r="NO188" s="335"/>
      <c r="NP188" s="335"/>
      <c r="NQ188" s="335"/>
      <c r="NR188" s="335"/>
      <c r="NS188" s="335"/>
      <c r="NT188" s="335"/>
      <c r="NU188" s="335"/>
      <c r="NV188" s="335"/>
      <c r="NW188" s="335"/>
      <c r="NX188" s="335"/>
      <c r="NY188" s="335"/>
      <c r="NZ188" s="335"/>
      <c r="OA188" s="335"/>
      <c r="OB188" s="335"/>
      <c r="OC188" s="335"/>
      <c r="OD188" s="335"/>
      <c r="OE188" s="335"/>
      <c r="OF188" s="335"/>
      <c r="OG188" s="335"/>
      <c r="OH188" s="335"/>
      <c r="OI188" s="335"/>
      <c r="OJ188" s="335"/>
      <c r="OK188" s="335"/>
      <c r="OL188" s="335"/>
      <c r="OM188" s="335"/>
      <c r="ON188" s="335"/>
      <c r="OO188" s="335"/>
      <c r="OP188" s="335"/>
      <c r="OQ188" s="335"/>
      <c r="OR188" s="335"/>
      <c r="OS188" s="335"/>
      <c r="OT188" s="335"/>
      <c r="OU188" s="335"/>
      <c r="OV188" s="335"/>
      <c r="OW188" s="335"/>
      <c r="OX188" s="335"/>
      <c r="OY188" s="335"/>
      <c r="OZ188" s="335"/>
      <c r="PA188" s="335"/>
      <c r="PB188" s="335"/>
      <c r="PC188" s="335"/>
      <c r="PD188" s="335"/>
      <c r="PE188" s="335"/>
      <c r="PF188" s="335"/>
      <c r="PG188" s="335"/>
      <c r="PH188" s="335"/>
      <c r="PI188" s="335"/>
      <c r="PJ188" s="335"/>
      <c r="PK188" s="335"/>
      <c r="PL188" s="335"/>
      <c r="PM188" s="335"/>
      <c r="PN188" s="335"/>
      <c r="PO188" s="335"/>
    </row>
    <row r="189" spans="1:432" s="334" customFormat="1" x14ac:dyDescent="0.2">
      <c r="A189" s="339" t="s">
        <v>1466</v>
      </c>
      <c r="M189" s="335"/>
      <c r="N189" s="335"/>
      <c r="O189" s="335"/>
      <c r="P189" s="335"/>
      <c r="Q189" s="335"/>
      <c r="R189" s="335"/>
      <c r="S189" s="335"/>
      <c r="T189" s="335"/>
      <c r="U189" s="335"/>
      <c r="V189" s="335"/>
      <c r="W189" s="335"/>
      <c r="X189" s="335"/>
      <c r="AA189" s="335"/>
      <c r="AB189" s="335"/>
      <c r="AC189" s="402"/>
      <c r="AD189" s="335"/>
      <c r="AE189" s="335"/>
      <c r="AF189" s="335"/>
      <c r="AG189" s="335"/>
      <c r="AH189" s="335"/>
      <c r="AI189" s="335"/>
      <c r="AJ189" s="335"/>
      <c r="AK189" s="335"/>
      <c r="AL189" s="336"/>
      <c r="AM189" s="335"/>
      <c r="AN189" s="335"/>
      <c r="AO189" s="335"/>
      <c r="AP189" s="335"/>
      <c r="AQ189" s="335"/>
      <c r="AR189" s="335"/>
      <c r="AS189" s="335"/>
      <c r="AT189" s="335"/>
      <c r="AU189" s="335"/>
      <c r="AV189" s="335"/>
      <c r="AW189" s="335"/>
      <c r="AX189" s="335"/>
      <c r="AY189" s="335"/>
      <c r="AZ189" s="335"/>
      <c r="BA189" s="338">
        <v>58000</v>
      </c>
      <c r="BB189" s="330"/>
      <c r="BC189" s="335"/>
      <c r="BD189" s="335"/>
      <c r="BE189" s="358"/>
      <c r="BF189" s="335"/>
      <c r="BG189" s="335"/>
      <c r="BH189" s="335"/>
      <c r="BI189" s="335"/>
      <c r="BJ189" s="335"/>
      <c r="BK189" s="335"/>
      <c r="BL189" s="335"/>
      <c r="BM189" s="335"/>
      <c r="BN189" s="335"/>
      <c r="BO189" s="335"/>
      <c r="BP189" s="335"/>
      <c r="BQ189" s="335"/>
      <c r="BR189" s="335"/>
      <c r="BS189" s="335"/>
      <c r="BT189" s="335"/>
      <c r="BU189" s="335"/>
      <c r="BV189" s="335"/>
      <c r="BW189" s="335"/>
      <c r="BX189" s="335"/>
      <c r="BY189" s="335"/>
      <c r="BZ189" s="335"/>
      <c r="CA189" s="335"/>
      <c r="CB189" s="335"/>
      <c r="CC189" s="335"/>
      <c r="CD189" s="335"/>
      <c r="CE189" s="335"/>
      <c r="CF189" s="335"/>
      <c r="CG189" s="335"/>
      <c r="CH189" s="335"/>
      <c r="CI189" s="335"/>
      <c r="CJ189" s="335"/>
      <c r="CK189" s="335"/>
      <c r="CL189" s="335"/>
      <c r="CM189" s="335"/>
      <c r="CN189" s="335"/>
      <c r="CO189" s="335"/>
      <c r="CP189" s="335"/>
      <c r="CQ189" s="335"/>
      <c r="CR189" s="335"/>
      <c r="CS189" s="335"/>
      <c r="CT189" s="335"/>
      <c r="CU189" s="335"/>
      <c r="CV189" s="335"/>
      <c r="CW189" s="335"/>
      <c r="CX189" s="335"/>
      <c r="CY189" s="335"/>
      <c r="CZ189" s="335"/>
      <c r="DA189" s="335"/>
      <c r="DB189" s="335"/>
      <c r="DC189" s="335"/>
      <c r="DD189" s="335"/>
      <c r="DE189" s="335"/>
      <c r="DF189" s="335"/>
      <c r="DG189" s="335"/>
      <c r="DH189" s="335"/>
      <c r="DI189" s="335"/>
      <c r="DJ189" s="335"/>
      <c r="DK189" s="335"/>
      <c r="DL189" s="335"/>
      <c r="DM189" s="335"/>
      <c r="DN189" s="335"/>
      <c r="DO189" s="335"/>
      <c r="DP189" s="335"/>
      <c r="DQ189" s="335"/>
      <c r="DR189" s="335"/>
      <c r="DS189" s="335"/>
      <c r="DT189" s="335"/>
      <c r="DU189" s="335"/>
      <c r="DV189" s="335"/>
      <c r="DW189" s="335"/>
      <c r="DX189" s="335"/>
      <c r="DY189" s="335"/>
      <c r="DZ189" s="335"/>
      <c r="EA189" s="335"/>
      <c r="EB189" s="335"/>
      <c r="EC189" s="335"/>
      <c r="ED189" s="335"/>
      <c r="EE189" s="335"/>
      <c r="EF189" s="335"/>
      <c r="EG189" s="335"/>
      <c r="EH189" s="335"/>
      <c r="EI189" s="335"/>
      <c r="EJ189" s="335"/>
      <c r="EK189" s="335"/>
      <c r="EL189" s="335"/>
      <c r="EM189" s="335"/>
      <c r="EN189" s="335"/>
      <c r="EO189" s="335"/>
      <c r="EP189" s="335"/>
      <c r="EQ189" s="335"/>
      <c r="ER189" s="335"/>
      <c r="ES189" s="335"/>
      <c r="ET189" s="335"/>
      <c r="EU189" s="335"/>
      <c r="EV189" s="335"/>
      <c r="EW189" s="335"/>
      <c r="EX189" s="335"/>
      <c r="EY189" s="335"/>
      <c r="EZ189" s="335"/>
      <c r="FA189" s="335"/>
      <c r="FB189" s="335"/>
      <c r="FC189" s="335"/>
      <c r="FD189" s="335"/>
      <c r="FE189" s="335"/>
      <c r="FF189" s="335"/>
      <c r="FG189" s="335"/>
      <c r="FH189" s="335"/>
      <c r="FI189" s="335"/>
      <c r="FJ189" s="335"/>
      <c r="FK189" s="335"/>
      <c r="FL189" s="335"/>
      <c r="FM189" s="335"/>
      <c r="FN189" s="335"/>
      <c r="FO189" s="335"/>
      <c r="FP189" s="335"/>
      <c r="FQ189" s="335"/>
      <c r="FR189" s="335"/>
      <c r="FS189" s="335"/>
      <c r="FT189" s="335"/>
      <c r="FU189" s="335"/>
      <c r="FV189" s="335"/>
      <c r="FW189" s="335"/>
      <c r="FX189" s="335"/>
      <c r="FY189" s="335"/>
      <c r="FZ189" s="335"/>
      <c r="GA189" s="335"/>
      <c r="GB189" s="335"/>
      <c r="GC189" s="335"/>
      <c r="GD189" s="335"/>
      <c r="GE189" s="335"/>
      <c r="GF189" s="335"/>
      <c r="GG189" s="335"/>
      <c r="GH189" s="335"/>
      <c r="GI189" s="335"/>
      <c r="GJ189" s="335"/>
      <c r="GK189" s="335"/>
      <c r="GL189" s="335"/>
      <c r="GM189" s="335"/>
      <c r="GN189" s="335"/>
      <c r="GO189" s="335"/>
      <c r="GP189" s="335"/>
      <c r="GQ189" s="335"/>
      <c r="GR189" s="335"/>
      <c r="GS189" s="335"/>
      <c r="GT189" s="335"/>
      <c r="GU189" s="335"/>
      <c r="GV189" s="335"/>
      <c r="GW189" s="335"/>
      <c r="GX189" s="335"/>
      <c r="GY189" s="335"/>
      <c r="GZ189" s="335"/>
      <c r="HA189" s="335"/>
      <c r="HB189" s="335"/>
      <c r="HC189" s="335"/>
      <c r="HD189" s="335"/>
      <c r="HE189" s="335"/>
      <c r="HF189" s="335"/>
      <c r="HG189" s="335"/>
      <c r="HH189" s="335"/>
      <c r="HI189" s="335"/>
      <c r="HJ189" s="335"/>
      <c r="HK189" s="335"/>
      <c r="HL189" s="335"/>
      <c r="HM189" s="335"/>
      <c r="HN189" s="335"/>
      <c r="HO189" s="335"/>
      <c r="HP189" s="335"/>
      <c r="HQ189" s="335"/>
      <c r="HR189" s="335"/>
      <c r="HS189" s="335"/>
      <c r="HT189" s="335"/>
      <c r="HU189" s="335"/>
      <c r="HV189" s="335"/>
      <c r="HW189" s="335"/>
      <c r="HX189" s="335"/>
      <c r="HY189" s="335"/>
      <c r="HZ189" s="335"/>
      <c r="IA189" s="335"/>
      <c r="IB189" s="335"/>
      <c r="IC189" s="335"/>
      <c r="ID189" s="335"/>
      <c r="IE189" s="335"/>
      <c r="IF189" s="335"/>
      <c r="IG189" s="335"/>
      <c r="IH189" s="335"/>
      <c r="II189" s="335"/>
      <c r="IJ189" s="335"/>
      <c r="IK189" s="335"/>
      <c r="IL189" s="335"/>
      <c r="IM189" s="335"/>
      <c r="IN189" s="335"/>
      <c r="IO189" s="335"/>
      <c r="IP189" s="335"/>
      <c r="IQ189" s="335"/>
      <c r="IR189" s="335"/>
      <c r="IS189" s="335"/>
      <c r="IT189" s="335"/>
      <c r="IU189" s="335"/>
      <c r="IV189" s="335"/>
      <c r="IW189" s="335"/>
      <c r="IX189" s="335"/>
      <c r="IY189" s="335"/>
      <c r="IZ189" s="335"/>
      <c r="JA189" s="335"/>
      <c r="JB189" s="335"/>
      <c r="JC189" s="335"/>
      <c r="JD189" s="335"/>
      <c r="JE189" s="335"/>
      <c r="JF189" s="335"/>
      <c r="JG189" s="335"/>
      <c r="JH189" s="335"/>
      <c r="JI189" s="335"/>
      <c r="JJ189" s="335"/>
      <c r="JK189" s="335"/>
      <c r="JL189" s="335"/>
      <c r="JM189" s="335"/>
      <c r="JN189" s="335"/>
      <c r="JO189" s="335"/>
      <c r="JP189" s="335"/>
      <c r="JQ189" s="335"/>
      <c r="JR189" s="335"/>
      <c r="JS189" s="335"/>
      <c r="JT189" s="335"/>
      <c r="JU189" s="335"/>
      <c r="JV189" s="335"/>
      <c r="JW189" s="335"/>
      <c r="JX189" s="335"/>
      <c r="JY189" s="335"/>
      <c r="JZ189" s="335"/>
      <c r="KA189" s="335"/>
      <c r="KB189" s="335"/>
      <c r="KC189" s="335"/>
      <c r="KD189" s="335"/>
      <c r="KE189" s="335"/>
      <c r="KF189" s="335"/>
      <c r="KG189" s="335"/>
      <c r="KH189" s="335"/>
      <c r="KI189" s="335"/>
      <c r="KJ189" s="335"/>
      <c r="KK189" s="335"/>
      <c r="KL189" s="335"/>
      <c r="KM189" s="335"/>
      <c r="KN189" s="335"/>
      <c r="KO189" s="335"/>
      <c r="KP189" s="335"/>
      <c r="KQ189" s="335"/>
      <c r="KR189" s="335"/>
      <c r="KS189" s="335"/>
      <c r="KT189" s="335"/>
      <c r="KU189" s="335"/>
      <c r="KV189" s="335"/>
      <c r="KW189" s="335"/>
      <c r="KX189" s="335"/>
      <c r="KY189" s="335"/>
      <c r="KZ189" s="335"/>
      <c r="LA189" s="335"/>
      <c r="LB189" s="335"/>
      <c r="LC189" s="335"/>
      <c r="LD189" s="335"/>
      <c r="LE189" s="335"/>
      <c r="LF189" s="335"/>
      <c r="LG189" s="335"/>
      <c r="LH189" s="335"/>
      <c r="LI189" s="335"/>
      <c r="LJ189" s="335"/>
      <c r="LK189" s="335"/>
      <c r="LL189" s="335"/>
      <c r="LM189" s="335"/>
      <c r="LN189" s="335"/>
      <c r="LO189" s="335"/>
      <c r="LP189" s="335"/>
      <c r="LQ189" s="335"/>
      <c r="LR189" s="335"/>
      <c r="LS189" s="335"/>
      <c r="LT189" s="335"/>
      <c r="LU189" s="335"/>
      <c r="LV189" s="335"/>
      <c r="LW189" s="335"/>
      <c r="LX189" s="335"/>
      <c r="LY189" s="335"/>
      <c r="LZ189" s="335"/>
      <c r="MA189" s="335"/>
      <c r="MB189" s="335"/>
      <c r="MC189" s="335"/>
      <c r="MD189" s="335"/>
      <c r="ME189" s="335"/>
      <c r="MF189" s="335"/>
      <c r="MG189" s="335"/>
      <c r="MH189" s="335"/>
      <c r="MI189" s="335"/>
      <c r="MJ189" s="335"/>
      <c r="MK189" s="335"/>
      <c r="ML189" s="335"/>
      <c r="MM189" s="335"/>
      <c r="MN189" s="335"/>
      <c r="MO189" s="335"/>
      <c r="MP189" s="335"/>
      <c r="MQ189" s="335"/>
      <c r="MR189" s="335"/>
      <c r="MS189" s="335"/>
      <c r="MT189" s="335"/>
      <c r="MU189" s="335"/>
      <c r="MV189" s="335"/>
      <c r="MW189" s="335"/>
      <c r="MX189" s="335"/>
      <c r="MY189" s="335"/>
      <c r="MZ189" s="335"/>
      <c r="NA189" s="335"/>
      <c r="NB189" s="335"/>
      <c r="NC189" s="335"/>
      <c r="ND189" s="335"/>
      <c r="NE189" s="335"/>
      <c r="NF189" s="335"/>
      <c r="NG189" s="335"/>
      <c r="NH189" s="335"/>
      <c r="NI189" s="335"/>
      <c r="NJ189" s="335"/>
      <c r="NK189" s="335"/>
      <c r="NL189" s="335"/>
      <c r="NM189" s="335"/>
      <c r="NN189" s="335"/>
      <c r="NO189" s="335"/>
      <c r="NP189" s="335"/>
      <c r="NQ189" s="335"/>
      <c r="NR189" s="335"/>
      <c r="NS189" s="335"/>
      <c r="NT189" s="335"/>
      <c r="NU189" s="335"/>
      <c r="NV189" s="335"/>
      <c r="NW189" s="335"/>
      <c r="NX189" s="335"/>
      <c r="NY189" s="335"/>
      <c r="NZ189" s="335"/>
      <c r="OA189" s="335"/>
      <c r="OB189" s="335"/>
      <c r="OC189" s="335"/>
      <c r="OD189" s="335"/>
      <c r="OE189" s="335"/>
      <c r="OF189" s="335"/>
      <c r="OG189" s="335"/>
      <c r="OH189" s="335"/>
      <c r="OI189" s="335"/>
      <c r="OJ189" s="335"/>
      <c r="OK189" s="335"/>
      <c r="OL189" s="335"/>
      <c r="OM189" s="335"/>
      <c r="ON189" s="335"/>
      <c r="OO189" s="335"/>
      <c r="OP189" s="335"/>
      <c r="OQ189" s="335"/>
      <c r="OR189" s="335"/>
      <c r="OS189" s="335"/>
      <c r="OT189" s="335"/>
      <c r="OU189" s="335"/>
      <c r="OV189" s="335"/>
      <c r="OW189" s="335"/>
      <c r="OX189" s="335"/>
      <c r="OY189" s="335"/>
      <c r="OZ189" s="335"/>
      <c r="PA189" s="335"/>
      <c r="PB189" s="335"/>
      <c r="PC189" s="335"/>
      <c r="PD189" s="335"/>
      <c r="PE189" s="335"/>
      <c r="PF189" s="335"/>
      <c r="PG189" s="335"/>
      <c r="PH189" s="335"/>
      <c r="PI189" s="335"/>
      <c r="PJ189" s="335"/>
      <c r="PK189" s="335"/>
      <c r="PL189" s="335"/>
      <c r="PM189" s="335"/>
      <c r="PN189" s="335"/>
      <c r="PO189" s="335"/>
    </row>
    <row r="190" spans="1:432" s="341" customFormat="1" x14ac:dyDescent="0.2">
      <c r="A190" s="340" t="s">
        <v>1467</v>
      </c>
      <c r="AC190" s="404"/>
      <c r="AM190" s="341">
        <f t="shared" ref="AM190:AV190" si="49">AM187-AM186</f>
        <v>2</v>
      </c>
      <c r="AN190" s="341">
        <f t="shared" si="49"/>
        <v>10000</v>
      </c>
      <c r="AO190" s="341">
        <f t="shared" si="49"/>
        <v>0</v>
      </c>
      <c r="AP190" s="341">
        <f t="shared" si="49"/>
        <v>0</v>
      </c>
      <c r="AQ190" s="341">
        <f t="shared" si="49"/>
        <v>0</v>
      </c>
      <c r="AR190" s="341">
        <f t="shared" si="49"/>
        <v>1</v>
      </c>
      <c r="AT190" s="341" t="e">
        <f t="shared" si="49"/>
        <v>#VALUE!</v>
      </c>
      <c r="AU190" s="341">
        <f t="shared" si="49"/>
        <v>0</v>
      </c>
      <c r="AV190" s="341">
        <f t="shared" si="49"/>
        <v>0</v>
      </c>
      <c r="AW190" s="341">
        <f>AW187-AW186</f>
        <v>2580</v>
      </c>
      <c r="BA190" s="341">
        <f>BA189-BA188</f>
        <v>8926.25</v>
      </c>
      <c r="BB190" s="304"/>
      <c r="BE190" s="363"/>
    </row>
  </sheetData>
  <sortState ref="A173:PP179">
    <sortCondition ref="BH173:BH179"/>
    <sortCondition ref="D173:D179"/>
    <sortCondition ref="C173:C179"/>
  </sortState>
  <mergeCells count="11">
    <mergeCell ref="AX21:AZ21"/>
    <mergeCell ref="AW19:AZ19"/>
    <mergeCell ref="K24:Q24"/>
    <mergeCell ref="AG24:AK24"/>
    <mergeCell ref="AM22:BA22"/>
    <mergeCell ref="AM23:AO23"/>
    <mergeCell ref="AP23:AR23"/>
    <mergeCell ref="AS23:AV23"/>
    <mergeCell ref="AW23:AY23"/>
    <mergeCell ref="AZ23:BA23"/>
    <mergeCell ref="AX24:BA24"/>
  </mergeCells>
  <hyperlinks>
    <hyperlink ref="I40" r:id="rId1"/>
    <hyperlink ref="I51" r:id="rId2" tooltip="Click here to send an email message to this Address." display="https://admin.applyweb.com/mason/mail/Send?to=bjcat1975@yahoo.com"/>
    <hyperlink ref="I36" r:id="rId3"/>
    <hyperlink ref="I39" r:id="rId4" tooltip="Click here to send an email message to this Address." display="https://admin.applyweb.com/mason/mail/Send?to=saygrace4me@gmail.com"/>
    <hyperlink ref="J42" r:id="rId5"/>
    <hyperlink ref="J64" r:id="rId6"/>
    <hyperlink ref="I64" r:id="rId7"/>
    <hyperlink ref="I56" r:id="rId8" tooltip="Click here to send an email message to this Address." display="https://admin.applyweb.com/mason/mail/Send?to=smithwhj@gmail.com"/>
    <hyperlink ref="I33" r:id="rId9" tooltip="Click here to send an email message to this Address." display="https://admin.applyweb.com/mason/mail/Send?to=dinero.asante@yahoo.com"/>
    <hyperlink ref="I62" r:id="rId10" tooltip="Click here to send an email message to this Address." display="https://admin.applyweb.com/mason/mail/Send?to=btiesa@rocketmail.com"/>
    <hyperlink ref="I59" r:id="rId11"/>
    <hyperlink ref="I70" r:id="rId12"/>
    <hyperlink ref="I35" r:id="rId13"/>
    <hyperlink ref="I47" r:id="rId14"/>
  </hyperlinks>
  <pageMargins left="0.75" right="0.75" top="1" bottom="1" header="0.5" footer="0.5"/>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33"/>
  <sheetViews>
    <sheetView workbookViewId="0">
      <selection sqref="A1:I13"/>
    </sheetView>
  </sheetViews>
  <sheetFormatPr defaultRowHeight="12.75" x14ac:dyDescent="0.2"/>
  <cols>
    <col min="1" max="1" width="24.28515625" customWidth="1"/>
    <col min="2" max="2" width="12.28515625" customWidth="1"/>
    <col min="9" max="9" width="25.5703125" customWidth="1"/>
  </cols>
  <sheetData>
    <row r="1" spans="1:431" x14ac:dyDescent="0.2">
      <c r="A1" s="232" t="s">
        <v>1296</v>
      </c>
    </row>
    <row r="13" spans="1:431" ht="51" x14ac:dyDescent="0.2">
      <c r="A13" s="103" t="s">
        <v>1293</v>
      </c>
      <c r="B13" s="134" t="s">
        <v>0</v>
      </c>
      <c r="C13" s="134" t="s">
        <v>1200</v>
      </c>
      <c r="D13" s="134" t="s">
        <v>1</v>
      </c>
      <c r="E13" s="221" t="s">
        <v>1201</v>
      </c>
      <c r="F13" s="221" t="s">
        <v>6</v>
      </c>
      <c r="G13" s="221" t="s">
        <v>8</v>
      </c>
      <c r="H13" s="103" t="s">
        <v>1156</v>
      </c>
      <c r="I13" s="221" t="s">
        <v>1148</v>
      </c>
    </row>
    <row r="14" spans="1:431" s="228" customFormat="1" x14ac:dyDescent="0.2">
      <c r="A14" s="229" t="s">
        <v>1294</v>
      </c>
      <c r="B14" s="229" t="s">
        <v>236</v>
      </c>
      <c r="C14" s="229" t="s">
        <v>238</v>
      </c>
      <c r="D14" s="229" t="s">
        <v>237</v>
      </c>
      <c r="E14" s="229"/>
      <c r="F14" s="229" t="s">
        <v>14</v>
      </c>
      <c r="G14" s="229">
        <v>201410</v>
      </c>
      <c r="H14" s="227" t="s">
        <v>689</v>
      </c>
      <c r="I14" s="229" t="s">
        <v>239</v>
      </c>
      <c r="J14" s="229"/>
      <c r="K14" s="229"/>
      <c r="L14" s="229"/>
      <c r="M14" s="195"/>
      <c r="N14" s="195"/>
      <c r="O14" s="195"/>
      <c r="P14" s="195"/>
      <c r="Q14" s="195"/>
      <c r="R14" s="195"/>
      <c r="S14" s="195"/>
      <c r="T14" s="195"/>
      <c r="U14" s="195"/>
      <c r="V14" s="195"/>
      <c r="W14" s="195"/>
      <c r="X14" s="195"/>
      <c r="Y14" s="195"/>
      <c r="Z14" s="195"/>
      <c r="AA14" s="195"/>
      <c r="AB14" s="195"/>
      <c r="AC14" s="195"/>
      <c r="AD14" s="195"/>
      <c r="AE14" s="229">
        <v>0</v>
      </c>
      <c r="AF14" s="229">
        <v>34</v>
      </c>
      <c r="AG14" s="195"/>
      <c r="AH14" s="195" t="s">
        <v>91</v>
      </c>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row>
    <row r="15" spans="1:431" s="228" customFormat="1" x14ac:dyDescent="0.2">
      <c r="A15" s="229" t="s">
        <v>1295</v>
      </c>
      <c r="B15" s="229" t="s">
        <v>271</v>
      </c>
      <c r="C15" s="229" t="s">
        <v>273</v>
      </c>
      <c r="D15" s="229" t="s">
        <v>272</v>
      </c>
      <c r="E15" s="229"/>
      <c r="F15" s="229" t="s">
        <v>14</v>
      </c>
      <c r="G15" s="229">
        <v>201410</v>
      </c>
      <c r="H15" s="227" t="s">
        <v>689</v>
      </c>
      <c r="I15" s="229" t="s">
        <v>274</v>
      </c>
      <c r="J15" s="229"/>
      <c r="K15" s="229"/>
      <c r="L15" s="229"/>
      <c r="M15" s="195"/>
      <c r="N15" s="195"/>
      <c r="O15" s="195"/>
      <c r="P15" s="195"/>
      <c r="Q15" s="195"/>
      <c r="R15" s="195"/>
      <c r="S15" s="195"/>
      <c r="T15" s="195"/>
      <c r="U15" s="195"/>
      <c r="V15" s="195"/>
      <c r="W15" s="195"/>
      <c r="X15" s="195"/>
      <c r="Y15" s="195"/>
      <c r="Z15" s="195"/>
      <c r="AA15" s="195"/>
      <c r="AB15" s="195"/>
      <c r="AC15" s="195"/>
      <c r="AD15" s="195"/>
      <c r="AE15" s="229">
        <v>0</v>
      </c>
      <c r="AF15" s="229">
        <v>18</v>
      </c>
      <c r="AG15" s="195"/>
      <c r="AH15" s="195" t="s">
        <v>91</v>
      </c>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row>
    <row r="16" spans="1:431" s="195" customFormat="1" ht="38.25" x14ac:dyDescent="0.2">
      <c r="A16" s="194" t="s">
        <v>1360</v>
      </c>
      <c r="B16" s="195" t="s">
        <v>67</v>
      </c>
      <c r="C16" s="195" t="s">
        <v>69</v>
      </c>
      <c r="D16" s="195" t="s">
        <v>68</v>
      </c>
      <c r="F16" s="195" t="s">
        <v>14</v>
      </c>
      <c r="G16" s="195">
        <v>201210</v>
      </c>
      <c r="H16" s="195" t="s">
        <v>689</v>
      </c>
      <c r="I16" s="195" t="s">
        <v>70</v>
      </c>
      <c r="AE16" s="195">
        <v>0</v>
      </c>
      <c r="AF16" s="195">
        <v>44</v>
      </c>
      <c r="AH16" s="195" t="s">
        <v>91</v>
      </c>
    </row>
    <row r="17" spans="1:433" s="228" customFormat="1" x14ac:dyDescent="0.2">
      <c r="A17" s="229" t="s">
        <v>1295</v>
      </c>
      <c r="B17" s="229" t="s">
        <v>417</v>
      </c>
      <c r="C17" s="229" t="s">
        <v>419</v>
      </c>
      <c r="D17" s="229" t="s">
        <v>418</v>
      </c>
      <c r="E17" s="229"/>
      <c r="F17" s="229" t="s">
        <v>14</v>
      </c>
      <c r="G17" s="229">
        <v>201410</v>
      </c>
      <c r="H17" s="227" t="s">
        <v>689</v>
      </c>
      <c r="I17" s="229" t="s">
        <v>420</v>
      </c>
      <c r="J17" s="229"/>
      <c r="K17" s="229"/>
      <c r="L17" s="229"/>
      <c r="M17" s="195"/>
      <c r="N17" s="195"/>
      <c r="O17" s="195"/>
      <c r="P17" s="195"/>
      <c r="Q17" s="195"/>
      <c r="R17" s="195"/>
      <c r="S17" s="195"/>
      <c r="T17" s="195"/>
      <c r="U17" s="195"/>
      <c r="V17" s="195"/>
      <c r="W17" s="195"/>
      <c r="X17" s="195"/>
      <c r="Y17" s="195"/>
      <c r="Z17" s="195"/>
      <c r="AA17" s="195"/>
      <c r="AB17" s="195"/>
      <c r="AC17" s="195"/>
      <c r="AD17" s="195"/>
      <c r="AE17" s="229">
        <v>0</v>
      </c>
      <c r="AF17" s="229">
        <v>10</v>
      </c>
      <c r="AG17" s="195"/>
      <c r="AH17" s="195" t="s">
        <v>91</v>
      </c>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row>
    <row r="18" spans="1:433" s="195" customFormat="1" ht="38.25" x14ac:dyDescent="0.2">
      <c r="A18" s="194" t="s">
        <v>1297</v>
      </c>
      <c r="B18" s="195" t="s">
        <v>510</v>
      </c>
      <c r="C18" s="195" t="s">
        <v>512</v>
      </c>
      <c r="D18" s="195" t="s">
        <v>511</v>
      </c>
      <c r="F18" s="195" t="s">
        <v>14</v>
      </c>
      <c r="G18" s="195">
        <v>201110</v>
      </c>
      <c r="H18" s="195" t="s">
        <v>689</v>
      </c>
      <c r="I18" s="195" t="s">
        <v>513</v>
      </c>
      <c r="AE18" s="195">
        <v>0</v>
      </c>
      <c r="AF18" s="195">
        <v>64</v>
      </c>
      <c r="AH18" s="195" t="s">
        <v>91</v>
      </c>
    </row>
    <row r="19" spans="1:433" s="428" customFormat="1" x14ac:dyDescent="0.2">
      <c r="A19" s="427" t="s">
        <v>1298</v>
      </c>
      <c r="B19" s="428" t="s">
        <v>240</v>
      </c>
      <c r="C19" s="428" t="s">
        <v>242</v>
      </c>
      <c r="D19" s="428" t="s">
        <v>241</v>
      </c>
      <c r="F19" s="428" t="s">
        <v>14</v>
      </c>
      <c r="G19" s="428">
        <v>201310</v>
      </c>
      <c r="H19" s="428" t="s">
        <v>689</v>
      </c>
      <c r="I19" s="428" t="s">
        <v>243</v>
      </c>
      <c r="AE19" s="428">
        <v>0</v>
      </c>
      <c r="AF19" s="428">
        <v>60</v>
      </c>
      <c r="AH19" s="428" t="s">
        <v>91</v>
      </c>
    </row>
    <row r="20" spans="1:433" s="428" customFormat="1" x14ac:dyDescent="0.2">
      <c r="A20" s="427" t="s">
        <v>1299</v>
      </c>
      <c r="B20" s="428" t="s">
        <v>382</v>
      </c>
      <c r="C20" s="428" t="s">
        <v>384</v>
      </c>
      <c r="D20" s="428" t="s">
        <v>383</v>
      </c>
      <c r="F20" s="428" t="s">
        <v>14</v>
      </c>
      <c r="G20" s="428">
        <v>201310</v>
      </c>
      <c r="H20" s="428" t="s">
        <v>689</v>
      </c>
      <c r="I20" s="428" t="s">
        <v>385</v>
      </c>
      <c r="AE20" s="428">
        <v>0</v>
      </c>
      <c r="AF20" s="428">
        <v>50</v>
      </c>
      <c r="AH20" s="428" t="s">
        <v>91</v>
      </c>
    </row>
    <row r="21" spans="1:433" s="428" customFormat="1" x14ac:dyDescent="0.2">
      <c r="A21" s="427" t="s">
        <v>1299</v>
      </c>
      <c r="B21" s="428" t="s">
        <v>432</v>
      </c>
      <c r="C21" s="428" t="s">
        <v>434</v>
      </c>
      <c r="D21" s="428" t="s">
        <v>433</v>
      </c>
      <c r="F21" s="428" t="s">
        <v>14</v>
      </c>
      <c r="G21" s="428">
        <v>201310</v>
      </c>
      <c r="H21" s="428" t="s">
        <v>689</v>
      </c>
      <c r="I21" s="428" t="s">
        <v>435</v>
      </c>
      <c r="AE21" s="428">
        <v>4</v>
      </c>
      <c r="AF21" s="428">
        <v>56</v>
      </c>
      <c r="AH21" s="428" t="s">
        <v>91</v>
      </c>
    </row>
    <row r="22" spans="1:433" s="428" customFormat="1" x14ac:dyDescent="0.2">
      <c r="A22" s="427" t="s">
        <v>1299</v>
      </c>
      <c r="B22" s="428" t="s">
        <v>580</v>
      </c>
      <c r="C22" s="428" t="s">
        <v>582</v>
      </c>
      <c r="D22" s="428" t="s">
        <v>581</v>
      </c>
      <c r="F22" s="428" t="s">
        <v>14</v>
      </c>
      <c r="G22" s="428">
        <v>201310</v>
      </c>
      <c r="H22" s="428" t="s">
        <v>689</v>
      </c>
      <c r="I22" s="428" t="s">
        <v>583</v>
      </c>
      <c r="AE22" s="428">
        <v>6</v>
      </c>
      <c r="AF22" s="428">
        <v>58</v>
      </c>
      <c r="AH22" s="428" t="s">
        <v>91</v>
      </c>
    </row>
    <row r="23" spans="1:433" s="227" customFormat="1" x14ac:dyDescent="0.2">
      <c r="A23" s="229" t="s">
        <v>1294</v>
      </c>
      <c r="B23" s="229" t="s">
        <v>275</v>
      </c>
      <c r="C23" s="229" t="s">
        <v>277</v>
      </c>
      <c r="D23" s="229" t="s">
        <v>276</v>
      </c>
      <c r="E23" s="229"/>
      <c r="F23" s="229" t="s">
        <v>14</v>
      </c>
      <c r="G23" s="229">
        <v>201510</v>
      </c>
      <c r="H23" s="229" t="s">
        <v>689</v>
      </c>
      <c r="I23" s="229" t="s">
        <v>278</v>
      </c>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v>0</v>
      </c>
      <c r="AG23" s="229">
        <v>14</v>
      </c>
      <c r="AH23" s="229"/>
      <c r="AI23" s="229" t="s">
        <v>91</v>
      </c>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c r="IW23" s="229"/>
      <c r="IX23" s="229"/>
      <c r="IY23" s="229"/>
      <c r="IZ23" s="229"/>
      <c r="JA23" s="229"/>
      <c r="JB23" s="229"/>
      <c r="JC23" s="229"/>
      <c r="JD23" s="229"/>
      <c r="JE23" s="229"/>
      <c r="JF23" s="229"/>
      <c r="JG23" s="229"/>
      <c r="JH23" s="229"/>
      <c r="JI23" s="229"/>
      <c r="JJ23" s="229"/>
      <c r="JK23" s="229"/>
      <c r="JL23" s="229"/>
      <c r="JM23" s="229"/>
      <c r="JN23" s="229"/>
      <c r="JO23" s="229"/>
      <c r="JP23" s="229"/>
      <c r="JQ23" s="229"/>
      <c r="JR23" s="229"/>
      <c r="JS23" s="229"/>
      <c r="JT23" s="229"/>
      <c r="JU23" s="229"/>
      <c r="JV23" s="229"/>
      <c r="JW23" s="229"/>
      <c r="JX23" s="229"/>
      <c r="JY23" s="229"/>
      <c r="JZ23" s="229"/>
      <c r="KA23" s="229"/>
      <c r="KB23" s="229"/>
      <c r="KC23" s="229"/>
      <c r="KD23" s="229"/>
      <c r="KE23" s="229"/>
      <c r="KF23" s="229"/>
      <c r="KG23" s="229"/>
      <c r="KH23" s="229"/>
      <c r="KI23" s="229"/>
      <c r="KJ23" s="229"/>
      <c r="KK23" s="229"/>
      <c r="KL23" s="229"/>
      <c r="KM23" s="229"/>
      <c r="KN23" s="229"/>
      <c r="KO23" s="229"/>
      <c r="KP23" s="229"/>
      <c r="KQ23" s="229"/>
      <c r="KR23" s="229"/>
      <c r="KS23" s="229"/>
      <c r="KT23" s="229"/>
      <c r="KU23" s="229"/>
      <c r="KV23" s="229"/>
      <c r="KW23" s="229"/>
      <c r="KX23" s="229"/>
      <c r="KY23" s="229"/>
      <c r="KZ23" s="229"/>
      <c r="LA23" s="229"/>
      <c r="LB23" s="229"/>
      <c r="LC23" s="229"/>
      <c r="LD23" s="229"/>
      <c r="LE23" s="229"/>
      <c r="LF23" s="229"/>
      <c r="LG23" s="229"/>
      <c r="LH23" s="229"/>
      <c r="LI23" s="229"/>
      <c r="LJ23" s="229"/>
      <c r="LK23" s="229"/>
      <c r="LL23" s="229"/>
      <c r="LM23" s="229"/>
      <c r="LN23" s="229"/>
      <c r="LO23" s="229"/>
      <c r="LP23" s="229"/>
      <c r="LQ23" s="229"/>
      <c r="LR23" s="229"/>
      <c r="LS23" s="229"/>
      <c r="LT23" s="229"/>
      <c r="LU23" s="229"/>
      <c r="LV23" s="229"/>
      <c r="LW23" s="229"/>
      <c r="LX23" s="229"/>
      <c r="LY23" s="229"/>
      <c r="LZ23" s="229"/>
      <c r="MA23" s="229"/>
      <c r="MB23" s="229"/>
      <c r="MC23" s="229"/>
      <c r="MD23" s="229"/>
      <c r="ME23" s="229"/>
      <c r="MF23" s="229"/>
      <c r="MG23" s="229"/>
      <c r="MH23" s="229"/>
      <c r="MI23" s="229"/>
      <c r="MJ23" s="229"/>
      <c r="MK23" s="229"/>
      <c r="ML23" s="229"/>
      <c r="MM23" s="229"/>
      <c r="MN23" s="229"/>
      <c r="MO23" s="229"/>
      <c r="MP23" s="229"/>
      <c r="MQ23" s="229"/>
      <c r="MR23" s="229"/>
      <c r="MS23" s="229"/>
      <c r="MT23" s="229"/>
      <c r="MU23" s="229"/>
      <c r="MV23" s="229"/>
      <c r="MW23" s="229"/>
      <c r="MX23" s="229"/>
      <c r="MY23" s="229"/>
      <c r="MZ23" s="229"/>
      <c r="NA23" s="229"/>
      <c r="NB23" s="229"/>
      <c r="NC23" s="229"/>
      <c r="ND23" s="229"/>
      <c r="NE23" s="229"/>
      <c r="NF23" s="229"/>
      <c r="NG23" s="229"/>
      <c r="NH23" s="229"/>
      <c r="NI23" s="229"/>
      <c r="NJ23" s="229"/>
      <c r="NK23" s="229"/>
      <c r="NL23" s="229"/>
      <c r="NM23" s="229"/>
      <c r="NN23" s="229"/>
      <c r="NO23" s="229"/>
      <c r="NP23" s="229"/>
      <c r="NQ23" s="229"/>
      <c r="NR23" s="229"/>
      <c r="NS23" s="229"/>
      <c r="NT23" s="229"/>
      <c r="NU23" s="229"/>
      <c r="NV23" s="229"/>
      <c r="NW23" s="229"/>
      <c r="NX23" s="229"/>
      <c r="NY23" s="229"/>
      <c r="NZ23" s="229"/>
      <c r="OA23" s="229"/>
      <c r="OB23" s="229"/>
      <c r="OC23" s="229"/>
      <c r="OD23" s="229"/>
      <c r="OE23" s="229"/>
      <c r="OF23" s="229"/>
      <c r="OG23" s="229"/>
      <c r="OH23" s="229"/>
      <c r="OI23" s="229"/>
      <c r="OJ23" s="229"/>
      <c r="OK23" s="229"/>
      <c r="OL23" s="229"/>
      <c r="OM23" s="229"/>
      <c r="ON23" s="229"/>
      <c r="OO23" s="229"/>
      <c r="OP23" s="229"/>
      <c r="OQ23" s="229"/>
      <c r="OR23" s="229"/>
      <c r="OS23" s="229"/>
      <c r="OT23" s="229"/>
      <c r="OU23" s="229"/>
      <c r="OV23" s="229"/>
      <c r="OW23" s="229"/>
      <c r="OX23" s="229"/>
      <c r="OY23" s="229"/>
      <c r="OZ23" s="229"/>
      <c r="PA23" s="229"/>
      <c r="PB23" s="229"/>
      <c r="PC23" s="229"/>
      <c r="PD23" s="229"/>
      <c r="PE23" s="229"/>
      <c r="PF23" s="229"/>
      <c r="PG23" s="229"/>
      <c r="PH23" s="229"/>
      <c r="PI23" s="229"/>
      <c r="PJ23" s="229"/>
      <c r="PK23" s="229"/>
      <c r="PL23" s="229"/>
      <c r="PM23" s="229"/>
      <c r="PN23" s="229"/>
      <c r="PO23" s="229"/>
      <c r="PP23" s="229"/>
      <c r="PQ23" s="229"/>
    </row>
    <row r="24" spans="1:433" s="229" customFormat="1" ht="38.25" x14ac:dyDescent="0.2">
      <c r="A24" s="231" t="s">
        <v>1303</v>
      </c>
      <c r="B24" s="234" t="s">
        <v>766</v>
      </c>
      <c r="C24" s="231" t="s">
        <v>764</v>
      </c>
      <c r="D24" s="229" t="s">
        <v>120</v>
      </c>
      <c r="E24" s="231" t="s">
        <v>765</v>
      </c>
      <c r="F24" s="235" t="s">
        <v>692</v>
      </c>
      <c r="G24" s="234">
        <v>201610</v>
      </c>
      <c r="H24" s="234" t="s">
        <v>91</v>
      </c>
      <c r="I24" s="229" t="s">
        <v>767</v>
      </c>
      <c r="J24" s="234" t="s">
        <v>768</v>
      </c>
      <c r="AI24" s="229" t="s">
        <v>689</v>
      </c>
    </row>
    <row r="25" spans="1:433" s="195" customFormat="1" ht="51" x14ac:dyDescent="0.2">
      <c r="A25" s="194" t="s">
        <v>1359</v>
      </c>
      <c r="B25" s="195" t="s">
        <v>489</v>
      </c>
      <c r="C25" s="195" t="s">
        <v>491</v>
      </c>
      <c r="D25" s="195" t="s">
        <v>490</v>
      </c>
      <c r="F25" s="195" t="s">
        <v>14</v>
      </c>
      <c r="G25" s="195">
        <v>201510</v>
      </c>
      <c r="H25" s="195" t="s">
        <v>689</v>
      </c>
      <c r="I25" s="195" t="s">
        <v>492</v>
      </c>
      <c r="K25" s="5" t="s">
        <v>1313</v>
      </c>
      <c r="L25" s="14" t="s">
        <v>817</v>
      </c>
      <c r="M25" s="5">
        <v>22338</v>
      </c>
      <c r="N25" s="5">
        <v>0</v>
      </c>
      <c r="O25" s="5">
        <v>0</v>
      </c>
      <c r="P25" s="5">
        <v>22338</v>
      </c>
      <c r="Q25" s="14" t="s">
        <v>13</v>
      </c>
      <c r="AF25" s="195">
        <v>0</v>
      </c>
      <c r="AG25" s="195">
        <v>2</v>
      </c>
    </row>
    <row r="26" spans="1:433" s="195" customFormat="1" ht="25.5" x14ac:dyDescent="0.2">
      <c r="A26" s="194" t="s">
        <v>1366</v>
      </c>
      <c r="B26" s="195" t="s">
        <v>182</v>
      </c>
      <c r="C26" s="195" t="s">
        <v>184</v>
      </c>
      <c r="D26" s="195" t="s">
        <v>183</v>
      </c>
      <c r="F26" s="195" t="s">
        <v>14</v>
      </c>
      <c r="G26" s="195">
        <v>201310</v>
      </c>
      <c r="H26" s="195" t="s">
        <v>689</v>
      </c>
      <c r="I26" s="195" t="s">
        <v>185</v>
      </c>
      <c r="K26" s="237" t="s">
        <v>1317</v>
      </c>
      <c r="L26" s="237" t="s">
        <v>1317</v>
      </c>
      <c r="M26" s="237"/>
      <c r="N26" s="237"/>
      <c r="O26" s="237"/>
      <c r="P26" s="237"/>
      <c r="AB26" s="195">
        <f>SUM(Z26+AA26)/2</f>
        <v>0</v>
      </c>
      <c r="AF26" s="195">
        <v>0</v>
      </c>
      <c r="AG26" s="195">
        <v>38</v>
      </c>
      <c r="AH26" s="237"/>
    </row>
    <row r="27" spans="1:433" s="194" customFormat="1" ht="51" x14ac:dyDescent="0.2">
      <c r="A27" s="194" t="s">
        <v>1447</v>
      </c>
      <c r="B27" s="194" t="s">
        <v>232</v>
      </c>
      <c r="C27" s="194" t="s">
        <v>234</v>
      </c>
      <c r="D27" s="194" t="s">
        <v>233</v>
      </c>
      <c r="F27" s="194" t="s">
        <v>14</v>
      </c>
      <c r="G27" s="194">
        <v>201410</v>
      </c>
      <c r="H27" s="194" t="s">
        <v>689</v>
      </c>
      <c r="I27" s="194" t="s">
        <v>235</v>
      </c>
      <c r="K27" s="414" t="s">
        <v>1317</v>
      </c>
      <c r="L27" s="194" t="s">
        <v>1317</v>
      </c>
      <c r="M27" s="414"/>
      <c r="N27" s="414"/>
      <c r="O27" s="414"/>
      <c r="P27" s="414"/>
      <c r="Q27" s="414"/>
      <c r="AF27" s="194">
        <v>0</v>
      </c>
      <c r="AG27" s="194">
        <v>12</v>
      </c>
    </row>
    <row r="28" spans="1:433" s="195" customFormat="1" ht="51" x14ac:dyDescent="0.2">
      <c r="A28" s="194" t="s">
        <v>1449</v>
      </c>
      <c r="B28" s="195" t="s">
        <v>514</v>
      </c>
      <c r="C28" s="195" t="s">
        <v>516</v>
      </c>
      <c r="D28" s="195" t="s">
        <v>515</v>
      </c>
      <c r="F28" s="195" t="s">
        <v>14</v>
      </c>
      <c r="G28" s="195">
        <v>201310</v>
      </c>
      <c r="H28" s="195" t="s">
        <v>689</v>
      </c>
      <c r="I28" s="195" t="s">
        <v>517</v>
      </c>
      <c r="K28" s="237" t="s">
        <v>1317</v>
      </c>
      <c r="L28" s="195" t="s">
        <v>1317</v>
      </c>
      <c r="M28" s="237"/>
      <c r="N28" s="237"/>
      <c r="O28" s="237"/>
      <c r="P28" s="237"/>
      <c r="Q28" s="237"/>
      <c r="AF28" s="195">
        <v>0</v>
      </c>
      <c r="AG28" s="195">
        <v>30</v>
      </c>
    </row>
    <row r="29" spans="1:433" s="195" customFormat="1" ht="51" x14ac:dyDescent="0.2">
      <c r="A29" s="194" t="s">
        <v>1457</v>
      </c>
      <c r="B29" s="195" t="s">
        <v>107</v>
      </c>
      <c r="C29" s="195" t="s">
        <v>109</v>
      </c>
      <c r="D29" s="195" t="s">
        <v>108</v>
      </c>
      <c r="F29" s="195" t="s">
        <v>14</v>
      </c>
      <c r="G29" s="195">
        <v>201410</v>
      </c>
      <c r="H29" s="195" t="s">
        <v>689</v>
      </c>
      <c r="I29" s="195" t="s">
        <v>110</v>
      </c>
      <c r="K29" s="237" t="s">
        <v>1317</v>
      </c>
      <c r="L29" s="195" t="s">
        <v>1317</v>
      </c>
      <c r="M29" s="237"/>
      <c r="N29" s="237"/>
      <c r="O29" s="237"/>
      <c r="P29" s="237"/>
      <c r="Q29" s="237"/>
      <c r="R29" s="195">
        <v>7812</v>
      </c>
      <c r="S29" s="195">
        <f>O29</f>
        <v>0</v>
      </c>
      <c r="T29" s="195">
        <f>R29-S29</f>
        <v>7812</v>
      </c>
      <c r="W29" s="195">
        <f>T29-U29-V29</f>
        <v>7812</v>
      </c>
      <c r="X29" s="195" t="s">
        <v>1317</v>
      </c>
      <c r="Y29" s="195">
        <v>0</v>
      </c>
      <c r="Z29" s="195">
        <v>20</v>
      </c>
      <c r="AB29" s="195" t="s">
        <v>1456</v>
      </c>
      <c r="AC29" s="195" t="s">
        <v>1455</v>
      </c>
      <c r="AD29" s="309"/>
      <c r="BN29" s="195" t="s">
        <v>1445</v>
      </c>
    </row>
    <row r="30" spans="1:433" s="229" customFormat="1" ht="25.5" x14ac:dyDescent="0.2">
      <c r="A30" s="413" t="s">
        <v>1515</v>
      </c>
      <c r="B30" s="234" t="s">
        <v>755</v>
      </c>
      <c r="C30" s="234" t="s">
        <v>754</v>
      </c>
      <c r="D30" s="234" t="s">
        <v>753</v>
      </c>
      <c r="E30" s="234"/>
      <c r="F30" s="234" t="s">
        <v>14</v>
      </c>
      <c r="G30" s="234">
        <v>201610</v>
      </c>
      <c r="H30" s="234" t="s">
        <v>91</v>
      </c>
      <c r="I30" s="412" t="s">
        <v>756</v>
      </c>
      <c r="J30" s="234"/>
      <c r="K30" s="251" t="s">
        <v>1311</v>
      </c>
      <c r="L30" s="252" t="s">
        <v>817</v>
      </c>
      <c r="M30" s="251">
        <v>22338</v>
      </c>
      <c r="N30" s="251">
        <v>22338</v>
      </c>
      <c r="O30" s="251">
        <v>0</v>
      </c>
      <c r="P30" s="251">
        <v>0</v>
      </c>
      <c r="Q30" s="251">
        <v>2100</v>
      </c>
      <c r="R30" s="229">
        <v>7812</v>
      </c>
      <c r="S30" s="229">
        <f>O30</f>
        <v>0</v>
      </c>
      <c r="T30" s="229">
        <f>R30-S30</f>
        <v>7812</v>
      </c>
      <c r="U30" s="229">
        <f>Q30</f>
        <v>2100</v>
      </c>
      <c r="W30" s="229">
        <f>T30-U30-V30</f>
        <v>5712</v>
      </c>
      <c r="X30" s="229" t="s">
        <v>1460</v>
      </c>
      <c r="AA30" s="252" t="s">
        <v>688</v>
      </c>
      <c r="AB30" s="229" t="s">
        <v>689</v>
      </c>
      <c r="AC30" s="407" t="s">
        <v>1455</v>
      </c>
      <c r="AD30" s="326"/>
      <c r="AI30" s="229">
        <v>1</v>
      </c>
      <c r="AL30" s="252"/>
      <c r="AX30" s="229">
        <v>0</v>
      </c>
      <c r="BB30" s="408">
        <f>SUM(AM30:BA30)</f>
        <v>0</v>
      </c>
      <c r="BC30" s="229">
        <f>U30+V30+BB30</f>
        <v>2100</v>
      </c>
      <c r="BD30" s="229">
        <f>W30-BB30</f>
        <v>5712</v>
      </c>
      <c r="BE30" s="409">
        <f>BD30/R30</f>
        <v>0.73118279569892475</v>
      </c>
      <c r="BL30" s="229" t="s">
        <v>1090</v>
      </c>
      <c r="BN30" s="410" t="s">
        <v>1514</v>
      </c>
    </row>
    <row r="31" spans="1:433" s="229" customFormat="1" ht="50.25" customHeight="1" x14ac:dyDescent="0.2">
      <c r="A31" s="413" t="s">
        <v>1512</v>
      </c>
      <c r="B31" s="406" t="s">
        <v>938</v>
      </c>
      <c r="C31" s="406" t="s">
        <v>937</v>
      </c>
      <c r="D31" s="406" t="s">
        <v>936</v>
      </c>
      <c r="E31" s="406"/>
      <c r="F31" s="406" t="s">
        <v>14</v>
      </c>
      <c r="G31" s="234">
        <v>201610</v>
      </c>
      <c r="H31" s="234" t="s">
        <v>91</v>
      </c>
      <c r="I31" s="406" t="s">
        <v>939</v>
      </c>
      <c r="J31" s="406"/>
      <c r="K31" s="251" t="s">
        <v>1335</v>
      </c>
      <c r="L31" s="252" t="s">
        <v>1308</v>
      </c>
      <c r="M31" s="251">
        <v>22338</v>
      </c>
      <c r="N31" s="251">
        <v>0</v>
      </c>
      <c r="O31" s="251">
        <v>11628</v>
      </c>
      <c r="P31" s="251">
        <v>10710</v>
      </c>
      <c r="Q31" s="251" t="s">
        <v>13</v>
      </c>
      <c r="R31" s="229">
        <v>7812</v>
      </c>
      <c r="S31" s="229">
        <f>O31</f>
        <v>11628</v>
      </c>
      <c r="T31" s="229">
        <f>R31-S31</f>
        <v>-3816</v>
      </c>
      <c r="U31" s="229">
        <v>0</v>
      </c>
      <c r="W31" s="229">
        <f>T31-U31-V31</f>
        <v>-3816</v>
      </c>
      <c r="X31" s="229" t="s">
        <v>1460</v>
      </c>
      <c r="AA31" s="252" t="s">
        <v>961</v>
      </c>
      <c r="AB31" s="229" t="s">
        <v>689</v>
      </c>
      <c r="AC31" s="407" t="s">
        <v>965</v>
      </c>
      <c r="AD31" s="326" t="s">
        <v>692</v>
      </c>
      <c r="AI31" s="229">
        <v>1</v>
      </c>
      <c r="AL31" s="252"/>
      <c r="BB31" s="408">
        <f>SUM(AM31:BA31)</f>
        <v>0</v>
      </c>
      <c r="BC31" s="229">
        <f>U31+V31+BB31</f>
        <v>0</v>
      </c>
      <c r="BD31" s="229">
        <f>W31-BB31</f>
        <v>-3816</v>
      </c>
      <c r="BE31" s="409">
        <f>BD31/R31</f>
        <v>-0.48847926267281105</v>
      </c>
      <c r="BI31" s="229" t="s">
        <v>1183</v>
      </c>
      <c r="BJ31" s="229" t="s">
        <v>1008</v>
      </c>
      <c r="BL31" s="229" t="s">
        <v>1090</v>
      </c>
      <c r="BN31" s="410" t="s">
        <v>1512</v>
      </c>
    </row>
    <row r="32" spans="1:433" s="229" customFormat="1" ht="38.25" x14ac:dyDescent="0.2">
      <c r="A32" s="413" t="s">
        <v>1516</v>
      </c>
      <c r="B32" s="234" t="s">
        <v>1121</v>
      </c>
      <c r="C32" s="234" t="s">
        <v>1119</v>
      </c>
      <c r="D32" s="234" t="s">
        <v>1118</v>
      </c>
      <c r="E32" s="234" t="s">
        <v>1120</v>
      </c>
      <c r="F32" s="234" t="s">
        <v>14</v>
      </c>
      <c r="G32" s="234">
        <v>201610</v>
      </c>
      <c r="H32" s="234" t="s">
        <v>91</v>
      </c>
      <c r="I32" s="234" t="s">
        <v>1122</v>
      </c>
      <c r="J32" s="234" t="s">
        <v>1123</v>
      </c>
      <c r="K32" s="252" t="s">
        <v>1325</v>
      </c>
      <c r="L32" s="252" t="s">
        <v>817</v>
      </c>
      <c r="M32" s="252">
        <v>22338</v>
      </c>
      <c r="N32" s="252">
        <v>20500</v>
      </c>
      <c r="O32" s="252">
        <v>12202</v>
      </c>
      <c r="P32" s="252">
        <v>1838</v>
      </c>
      <c r="R32" s="229">
        <v>7812</v>
      </c>
      <c r="S32" s="229">
        <f>O32</f>
        <v>12202</v>
      </c>
      <c r="T32" s="229">
        <f>R32-S32</f>
        <v>-4390</v>
      </c>
      <c r="U32" s="229">
        <v>0</v>
      </c>
      <c r="W32" s="229">
        <f>T32-U32-V32</f>
        <v>-4390</v>
      </c>
      <c r="X32" s="229" t="s">
        <v>1460</v>
      </c>
      <c r="AA32" s="252" t="s">
        <v>961</v>
      </c>
      <c r="AB32" s="229" t="s">
        <v>689</v>
      </c>
      <c r="AC32" s="407" t="s">
        <v>965</v>
      </c>
      <c r="AD32" s="326" t="s">
        <v>692</v>
      </c>
      <c r="AI32" s="229">
        <v>1</v>
      </c>
      <c r="AJ32" s="229" t="s">
        <v>1354</v>
      </c>
      <c r="AL32" s="252"/>
      <c r="AX32" s="229">
        <v>0</v>
      </c>
      <c r="BB32" s="408">
        <f>SUM(AM32:BA32)</f>
        <v>0</v>
      </c>
      <c r="BC32" s="229">
        <f>U32+V32+BB32</f>
        <v>0</v>
      </c>
      <c r="BD32" s="229">
        <f>W32-BB32</f>
        <v>-4390</v>
      </c>
      <c r="BE32" s="409">
        <f>BD32/R32</f>
        <v>-0.5619559651817716</v>
      </c>
      <c r="BI32" s="229" t="s">
        <v>1183</v>
      </c>
      <c r="BJ32" s="229" t="s">
        <v>1008</v>
      </c>
      <c r="BL32" s="229" t="s">
        <v>1090</v>
      </c>
      <c r="BN32" s="410" t="s">
        <v>1516</v>
      </c>
    </row>
    <row r="33" spans="1:66" s="342" customFormat="1" ht="38.25" x14ac:dyDescent="0.2">
      <c r="A33" s="426" t="s">
        <v>1523</v>
      </c>
      <c r="B33" s="342" t="s">
        <v>386</v>
      </c>
      <c r="C33" s="342" t="s">
        <v>388</v>
      </c>
      <c r="D33" s="342" t="s">
        <v>387</v>
      </c>
      <c r="F33" s="423" t="s">
        <v>91</v>
      </c>
      <c r="G33" s="342">
        <v>201510</v>
      </c>
      <c r="H33" s="342" t="s">
        <v>689</v>
      </c>
      <c r="I33" s="342" t="s">
        <v>389</v>
      </c>
      <c r="K33" s="357" t="s">
        <v>1326</v>
      </c>
      <c r="L33" s="357" t="s">
        <v>817</v>
      </c>
      <c r="M33" s="357">
        <v>32229</v>
      </c>
      <c r="N33" s="357">
        <v>0</v>
      </c>
      <c r="O33" s="357">
        <v>0</v>
      </c>
      <c r="P33" s="357">
        <v>32229</v>
      </c>
      <c r="R33" s="342">
        <v>17703</v>
      </c>
      <c r="S33" s="342">
        <f>O33</f>
        <v>0</v>
      </c>
      <c r="T33" s="342">
        <f>R33-S33</f>
        <v>17703</v>
      </c>
      <c r="W33" s="342">
        <f>T33-U33-V33</f>
        <v>17703</v>
      </c>
      <c r="X33" s="342" t="s">
        <v>689</v>
      </c>
      <c r="Y33" s="342">
        <v>10</v>
      </c>
      <c r="Z33" s="342">
        <v>24</v>
      </c>
      <c r="AA33" s="343"/>
      <c r="AB33" s="342" t="s">
        <v>689</v>
      </c>
      <c r="AC33" s="424" t="s">
        <v>965</v>
      </c>
      <c r="AD33" s="344" t="s">
        <v>692</v>
      </c>
      <c r="AG33" s="342">
        <v>2</v>
      </c>
      <c r="AH33" s="342">
        <v>2</v>
      </c>
      <c r="AI33" s="342">
        <f>SUM(AG33+AH33)/2</f>
        <v>2</v>
      </c>
      <c r="AY33" s="342">
        <v>0</v>
      </c>
      <c r="BB33" s="387">
        <f>SUM(AM33:BA33)</f>
        <v>0</v>
      </c>
      <c r="BC33" s="342">
        <f>U33+V33+BB33</f>
        <v>0</v>
      </c>
      <c r="BD33" s="342">
        <f>W33-BB33</f>
        <v>17703</v>
      </c>
      <c r="BE33" s="360">
        <f>BD33/R33</f>
        <v>1</v>
      </c>
      <c r="BI33" s="342" t="s">
        <v>1183</v>
      </c>
      <c r="BJ33" s="342" t="s">
        <v>91</v>
      </c>
      <c r="BL33" s="342" t="s">
        <v>1090</v>
      </c>
      <c r="BN33" s="425" t="s">
        <v>1522</v>
      </c>
    </row>
  </sheetData>
  <hyperlinks>
    <hyperlink ref="I30"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20" workbookViewId="0">
      <selection activeCell="D40" sqref="D40"/>
    </sheetView>
  </sheetViews>
  <sheetFormatPr defaultRowHeight="12.75" x14ac:dyDescent="0.2"/>
  <cols>
    <col min="2" max="2" width="13.140625" customWidth="1"/>
  </cols>
  <sheetData>
    <row r="1" spans="1:14" x14ac:dyDescent="0.2">
      <c r="A1" s="232" t="s">
        <v>1300</v>
      </c>
    </row>
    <row r="10" spans="1:14" ht="63.75" x14ac:dyDescent="0.2">
      <c r="A10" t="s">
        <v>7</v>
      </c>
      <c r="B10" t="s">
        <v>0</v>
      </c>
      <c r="C10" t="s">
        <v>2</v>
      </c>
      <c r="D10" t="s">
        <v>1</v>
      </c>
      <c r="E10" s="102" t="s">
        <v>1150</v>
      </c>
      <c r="F10" s="102" t="s">
        <v>1148</v>
      </c>
      <c r="G10" s="103" t="s">
        <v>1149</v>
      </c>
      <c r="H10" t="s">
        <v>3</v>
      </c>
      <c r="I10" t="s">
        <v>4</v>
      </c>
      <c r="J10" t="s">
        <v>5</v>
      </c>
      <c r="K10" t="s">
        <v>6</v>
      </c>
      <c r="L10" t="s">
        <v>7</v>
      </c>
      <c r="M10" t="s">
        <v>8</v>
      </c>
    </row>
    <row r="11" spans="1:14" s="105" customFormat="1" x14ac:dyDescent="0.2">
      <c r="A11" s="105" t="s">
        <v>16</v>
      </c>
      <c r="B11" s="105" t="s">
        <v>17</v>
      </c>
      <c r="C11" s="105" t="s">
        <v>19</v>
      </c>
      <c r="D11" s="105" t="s">
        <v>18</v>
      </c>
      <c r="E11" s="105" t="s">
        <v>14</v>
      </c>
      <c r="F11" s="105" t="s">
        <v>20</v>
      </c>
      <c r="H11" s="105">
        <v>12</v>
      </c>
      <c r="I11" s="105">
        <v>44</v>
      </c>
      <c r="J11" s="105" t="s">
        <v>21</v>
      </c>
      <c r="K11" s="105" t="s">
        <v>14</v>
      </c>
      <c r="L11" s="105" t="s">
        <v>16</v>
      </c>
      <c r="M11" s="105">
        <v>201410</v>
      </c>
      <c r="N11" s="105" t="s">
        <v>1090</v>
      </c>
    </row>
    <row r="12" spans="1:14" s="105" customFormat="1" x14ac:dyDescent="0.2">
      <c r="A12" s="105" t="s">
        <v>16</v>
      </c>
      <c r="B12" s="105" t="s">
        <v>26</v>
      </c>
      <c r="C12" s="105" t="s">
        <v>28</v>
      </c>
      <c r="D12" s="105" t="s">
        <v>27</v>
      </c>
      <c r="E12" s="105" t="s">
        <v>14</v>
      </c>
      <c r="F12" s="105" t="s">
        <v>29</v>
      </c>
      <c r="H12" s="105">
        <v>12</v>
      </c>
      <c r="I12" s="105">
        <v>54</v>
      </c>
      <c r="J12" s="105" t="s">
        <v>30</v>
      </c>
      <c r="K12" s="105" t="s">
        <v>14</v>
      </c>
      <c r="L12" s="105" t="s">
        <v>16</v>
      </c>
      <c r="M12" s="105">
        <v>201410</v>
      </c>
      <c r="N12" s="105" t="s">
        <v>1090</v>
      </c>
    </row>
    <row r="13" spans="1:14" s="105" customFormat="1" x14ac:dyDescent="0.2">
      <c r="A13" s="105" t="s">
        <v>16</v>
      </c>
      <c r="B13" s="105" t="s">
        <v>35</v>
      </c>
      <c r="C13" s="105" t="s">
        <v>37</v>
      </c>
      <c r="D13" s="105" t="s">
        <v>36</v>
      </c>
      <c r="E13" s="105" t="s">
        <v>14</v>
      </c>
      <c r="F13" s="105" t="s">
        <v>38</v>
      </c>
      <c r="H13" s="105">
        <v>10</v>
      </c>
      <c r="I13" s="105">
        <v>54</v>
      </c>
      <c r="J13" s="105" t="s">
        <v>25</v>
      </c>
      <c r="K13" s="105" t="s">
        <v>14</v>
      </c>
      <c r="L13" s="105" t="s">
        <v>16</v>
      </c>
      <c r="M13" s="105">
        <v>201410</v>
      </c>
      <c r="N13" s="105" t="s">
        <v>1090</v>
      </c>
    </row>
    <row r="14" spans="1:14" s="105" customFormat="1" x14ac:dyDescent="0.2">
      <c r="A14" s="105" t="s">
        <v>16</v>
      </c>
      <c r="B14" s="105" t="s">
        <v>59</v>
      </c>
      <c r="C14" s="105" t="s">
        <v>61</v>
      </c>
      <c r="D14" s="105" t="s">
        <v>60</v>
      </c>
      <c r="E14" s="105" t="s">
        <v>14</v>
      </c>
      <c r="F14" s="105" t="s">
        <v>62</v>
      </c>
      <c r="H14" s="105">
        <v>8</v>
      </c>
      <c r="I14" s="105">
        <v>60</v>
      </c>
      <c r="J14" s="105" t="s">
        <v>25</v>
      </c>
      <c r="K14" s="105" t="s">
        <v>14</v>
      </c>
      <c r="L14" s="105" t="s">
        <v>16</v>
      </c>
      <c r="M14" s="105">
        <v>201410</v>
      </c>
      <c r="N14" s="105" t="s">
        <v>1090</v>
      </c>
    </row>
    <row r="15" spans="1:14" s="106" customFormat="1" x14ac:dyDescent="0.2">
      <c r="A15" s="105" t="s">
        <v>16</v>
      </c>
      <c r="B15" s="105" t="s">
        <v>71</v>
      </c>
      <c r="C15" s="105" t="s">
        <v>73</v>
      </c>
      <c r="D15" s="105" t="s">
        <v>72</v>
      </c>
      <c r="E15" s="105" t="s">
        <v>14</v>
      </c>
      <c r="F15" s="105" t="s">
        <v>74</v>
      </c>
      <c r="G15" s="105"/>
      <c r="H15" s="105">
        <v>10</v>
      </c>
      <c r="I15" s="105">
        <v>50</v>
      </c>
      <c r="J15" s="105" t="s">
        <v>25</v>
      </c>
      <c r="K15" s="105" t="s">
        <v>14</v>
      </c>
      <c r="L15" s="105" t="s">
        <v>16</v>
      </c>
      <c r="M15" s="105">
        <v>201410</v>
      </c>
      <c r="N15" s="105" t="s">
        <v>1090</v>
      </c>
    </row>
    <row r="16" spans="1:14" s="107" customFormat="1" x14ac:dyDescent="0.2">
      <c r="A16" s="105" t="s">
        <v>16</v>
      </c>
      <c r="B16" s="105" t="s">
        <v>75</v>
      </c>
      <c r="C16" s="105" t="s">
        <v>77</v>
      </c>
      <c r="D16" s="105" t="s">
        <v>76</v>
      </c>
      <c r="E16" s="105" t="s">
        <v>14</v>
      </c>
      <c r="F16" s="105" t="s">
        <v>78</v>
      </c>
      <c r="G16" s="105"/>
      <c r="H16" s="105">
        <v>6</v>
      </c>
      <c r="I16" s="105">
        <v>54</v>
      </c>
      <c r="J16" s="105" t="s">
        <v>25</v>
      </c>
      <c r="K16" s="105" t="s">
        <v>14</v>
      </c>
      <c r="L16" s="105" t="s">
        <v>16</v>
      </c>
      <c r="M16" s="105">
        <v>201410</v>
      </c>
      <c r="N16" s="105" t="s">
        <v>1090</v>
      </c>
    </row>
    <row r="17" spans="1:14" s="105" customFormat="1" x14ac:dyDescent="0.2">
      <c r="A17" s="105" t="s">
        <v>16</v>
      </c>
      <c r="B17" s="105" t="s">
        <v>79</v>
      </c>
      <c r="C17" s="105" t="s">
        <v>81</v>
      </c>
      <c r="D17" s="105" t="s">
        <v>80</v>
      </c>
      <c r="E17" s="105" t="s">
        <v>14</v>
      </c>
      <c r="F17" s="105" t="s">
        <v>82</v>
      </c>
      <c r="H17" s="105">
        <v>8</v>
      </c>
      <c r="I17" s="105">
        <v>50</v>
      </c>
      <c r="J17" s="105" t="s">
        <v>25</v>
      </c>
      <c r="K17" s="105" t="s">
        <v>14</v>
      </c>
      <c r="L17" s="105" t="s">
        <v>16</v>
      </c>
      <c r="M17" s="105">
        <v>201410</v>
      </c>
      <c r="N17" s="105" t="s">
        <v>1090</v>
      </c>
    </row>
    <row r="18" spans="1:14" s="105" customFormat="1" x14ac:dyDescent="0.2">
      <c r="A18" s="105" t="s">
        <v>16</v>
      </c>
      <c r="B18" s="105" t="s">
        <v>92</v>
      </c>
      <c r="C18" s="105" t="s">
        <v>94</v>
      </c>
      <c r="D18" s="105" t="s">
        <v>93</v>
      </c>
      <c r="E18" s="105" t="s">
        <v>14</v>
      </c>
      <c r="F18" s="105" t="s">
        <v>95</v>
      </c>
      <c r="H18" s="105">
        <v>10</v>
      </c>
      <c r="I18" s="105">
        <v>50</v>
      </c>
      <c r="J18" s="105" t="s">
        <v>25</v>
      </c>
      <c r="K18" s="105" t="s">
        <v>14</v>
      </c>
      <c r="L18" s="105" t="s">
        <v>16</v>
      </c>
      <c r="M18" s="105">
        <v>201410</v>
      </c>
      <c r="N18" s="105" t="s">
        <v>1090</v>
      </c>
    </row>
    <row r="19" spans="1:14" s="105" customFormat="1" x14ac:dyDescent="0.2">
      <c r="A19" s="105" t="s">
        <v>16</v>
      </c>
      <c r="B19" s="105" t="s">
        <v>96</v>
      </c>
      <c r="C19" s="105" t="s">
        <v>98</v>
      </c>
      <c r="D19" s="105" t="s">
        <v>97</v>
      </c>
      <c r="E19" s="105" t="s">
        <v>14</v>
      </c>
      <c r="F19" s="105" t="s">
        <v>99</v>
      </c>
      <c r="H19" s="105">
        <v>8</v>
      </c>
      <c r="I19" s="105">
        <v>78</v>
      </c>
      <c r="J19" s="105" t="s">
        <v>30</v>
      </c>
      <c r="K19" s="105" t="s">
        <v>14</v>
      </c>
      <c r="L19" s="105" t="s">
        <v>16</v>
      </c>
      <c r="M19" s="105">
        <v>201310</v>
      </c>
      <c r="N19" s="105" t="s">
        <v>1090</v>
      </c>
    </row>
    <row r="20" spans="1:14" s="105" customFormat="1" x14ac:dyDescent="0.2">
      <c r="A20" s="105" t="s">
        <v>16</v>
      </c>
      <c r="B20" s="105" t="s">
        <v>103</v>
      </c>
      <c r="C20" s="105" t="s">
        <v>105</v>
      </c>
      <c r="D20" s="105" t="s">
        <v>104</v>
      </c>
      <c r="E20" s="105" t="s">
        <v>14</v>
      </c>
      <c r="F20" s="105" t="s">
        <v>106</v>
      </c>
      <c r="H20" s="105">
        <v>10</v>
      </c>
      <c r="I20" s="105">
        <v>60</v>
      </c>
      <c r="J20" s="105" t="s">
        <v>15</v>
      </c>
      <c r="K20" s="105" t="s">
        <v>14</v>
      </c>
      <c r="L20" s="105" t="s">
        <v>16</v>
      </c>
      <c r="M20" s="105">
        <v>201410</v>
      </c>
      <c r="N20" s="105" t="s">
        <v>1090</v>
      </c>
    </row>
    <row r="21" spans="1:14" s="105" customFormat="1" x14ac:dyDescent="0.2">
      <c r="A21" s="105" t="s">
        <v>16</v>
      </c>
      <c r="B21" s="105" t="s">
        <v>119</v>
      </c>
      <c r="C21" s="105" t="s">
        <v>121</v>
      </c>
      <c r="D21" s="105" t="s">
        <v>120</v>
      </c>
      <c r="E21" s="105" t="s">
        <v>14</v>
      </c>
      <c r="F21" s="105" t="s">
        <v>122</v>
      </c>
      <c r="H21" s="105">
        <v>10</v>
      </c>
      <c r="I21" s="105">
        <v>50</v>
      </c>
      <c r="J21" s="105" t="s">
        <v>123</v>
      </c>
      <c r="K21" s="105" t="s">
        <v>14</v>
      </c>
      <c r="L21" s="105" t="s">
        <v>16</v>
      </c>
      <c r="M21" s="105">
        <v>201410</v>
      </c>
      <c r="N21" s="105" t="s">
        <v>1090</v>
      </c>
    </row>
    <row r="22" spans="1:14" s="105" customFormat="1" x14ac:dyDescent="0.2">
      <c r="A22" s="105" t="s">
        <v>16</v>
      </c>
      <c r="B22" s="105" t="s">
        <v>136</v>
      </c>
      <c r="C22" s="105" t="s">
        <v>138</v>
      </c>
      <c r="D22" s="105" t="s">
        <v>137</v>
      </c>
      <c r="E22" s="105" t="s">
        <v>14</v>
      </c>
      <c r="F22" s="105" t="s">
        <v>139</v>
      </c>
      <c r="H22" s="105">
        <v>6</v>
      </c>
      <c r="I22" s="105">
        <v>58</v>
      </c>
      <c r="J22" s="105" t="s">
        <v>25</v>
      </c>
      <c r="K22" s="105" t="s">
        <v>14</v>
      </c>
      <c r="L22" s="105" t="s">
        <v>16</v>
      </c>
      <c r="M22" s="105">
        <v>201410</v>
      </c>
      <c r="N22" s="105" t="s">
        <v>1090</v>
      </c>
    </row>
    <row r="23" spans="1:14" s="107" customFormat="1" x14ac:dyDescent="0.2">
      <c r="A23" s="105" t="s">
        <v>16</v>
      </c>
      <c r="B23" s="105" t="s">
        <v>171</v>
      </c>
      <c r="C23" s="105" t="s">
        <v>165</v>
      </c>
      <c r="D23" s="105" t="s">
        <v>172</v>
      </c>
      <c r="E23" s="105" t="s">
        <v>14</v>
      </c>
      <c r="F23" s="105" t="s">
        <v>173</v>
      </c>
      <c r="G23" s="105"/>
      <c r="H23" s="105">
        <v>6</v>
      </c>
      <c r="I23" s="105">
        <v>54</v>
      </c>
      <c r="J23" s="105" t="s">
        <v>25</v>
      </c>
      <c r="K23" s="105" t="s">
        <v>14</v>
      </c>
      <c r="L23" s="105" t="s">
        <v>16</v>
      </c>
      <c r="M23" s="105">
        <v>201410</v>
      </c>
      <c r="N23" s="105" t="s">
        <v>1090</v>
      </c>
    </row>
    <row r="24" spans="1:14" s="105" customFormat="1" x14ac:dyDescent="0.2">
      <c r="A24" s="105" t="s">
        <v>16</v>
      </c>
      <c r="B24" s="105" t="s">
        <v>178</v>
      </c>
      <c r="C24" s="105" t="s">
        <v>180</v>
      </c>
      <c r="D24" s="105" t="s">
        <v>179</v>
      </c>
      <c r="E24" s="105" t="s">
        <v>14</v>
      </c>
      <c r="F24" s="105" t="s">
        <v>181</v>
      </c>
      <c r="H24" s="105">
        <v>6</v>
      </c>
      <c r="I24" s="105">
        <v>54</v>
      </c>
      <c r="J24" s="105" t="s">
        <v>25</v>
      </c>
      <c r="K24" s="105" t="s">
        <v>14</v>
      </c>
      <c r="L24" s="105" t="s">
        <v>16</v>
      </c>
      <c r="M24" s="105">
        <v>201410</v>
      </c>
      <c r="N24" s="105" t="s">
        <v>1090</v>
      </c>
    </row>
    <row r="25" spans="1:14" s="105" customFormat="1" x14ac:dyDescent="0.2">
      <c r="A25" s="105" t="s">
        <v>16</v>
      </c>
      <c r="B25" s="105" t="s">
        <v>201</v>
      </c>
      <c r="C25" s="105" t="s">
        <v>202</v>
      </c>
      <c r="D25" s="105" t="s">
        <v>198</v>
      </c>
      <c r="E25" s="105" t="s">
        <v>14</v>
      </c>
      <c r="F25" s="105" t="s">
        <v>203</v>
      </c>
      <c r="H25" s="105">
        <v>8</v>
      </c>
      <c r="I25" s="105">
        <v>58</v>
      </c>
      <c r="J25" s="105" t="s">
        <v>25</v>
      </c>
      <c r="K25" s="105" t="s">
        <v>14</v>
      </c>
      <c r="L25" s="105" t="s">
        <v>16</v>
      </c>
      <c r="M25" s="105">
        <v>201410</v>
      </c>
      <c r="N25" s="105" t="s">
        <v>1090</v>
      </c>
    </row>
    <row r="26" spans="1:14" s="105" customFormat="1" x14ac:dyDescent="0.2">
      <c r="A26" s="105" t="s">
        <v>16</v>
      </c>
      <c r="B26" s="105" t="s">
        <v>212</v>
      </c>
      <c r="C26" s="105" t="s">
        <v>214</v>
      </c>
      <c r="D26" s="105" t="s">
        <v>213</v>
      </c>
      <c r="E26" s="105" t="s">
        <v>14</v>
      </c>
      <c r="F26" s="105" t="s">
        <v>215</v>
      </c>
      <c r="H26" s="105">
        <v>6</v>
      </c>
      <c r="I26" s="105">
        <v>55</v>
      </c>
      <c r="J26" s="105" t="s">
        <v>25</v>
      </c>
      <c r="K26" s="105" t="s">
        <v>14</v>
      </c>
      <c r="L26" s="105" t="s">
        <v>16</v>
      </c>
      <c r="M26" s="105">
        <v>201310</v>
      </c>
      <c r="N26" s="105" t="s">
        <v>1090</v>
      </c>
    </row>
    <row r="27" spans="1:14" s="105" customFormat="1" x14ac:dyDescent="0.2">
      <c r="A27" s="105" t="s">
        <v>16</v>
      </c>
      <c r="B27" s="105" t="s">
        <v>216</v>
      </c>
      <c r="C27" s="105" t="s">
        <v>218</v>
      </c>
      <c r="D27" s="105" t="s">
        <v>217</v>
      </c>
      <c r="E27" s="105" t="s">
        <v>14</v>
      </c>
      <c r="F27" s="105" t="s">
        <v>219</v>
      </c>
      <c r="H27" s="105">
        <v>8</v>
      </c>
      <c r="I27" s="105">
        <v>50</v>
      </c>
      <c r="J27" s="105" t="s">
        <v>25</v>
      </c>
      <c r="K27" s="105" t="s">
        <v>14</v>
      </c>
      <c r="L27" s="105" t="s">
        <v>16</v>
      </c>
      <c r="M27" s="105">
        <v>201310</v>
      </c>
      <c r="N27" s="105" t="s">
        <v>1090</v>
      </c>
    </row>
    <row r="28" spans="1:14" s="105" customFormat="1" x14ac:dyDescent="0.2">
      <c r="A28" s="105" t="s">
        <v>16</v>
      </c>
      <c r="B28" s="105" t="s">
        <v>220</v>
      </c>
      <c r="C28" s="105" t="s">
        <v>222</v>
      </c>
      <c r="D28" s="105" t="s">
        <v>221</v>
      </c>
      <c r="E28" s="105" t="s">
        <v>14</v>
      </c>
      <c r="F28" s="105" t="s">
        <v>223</v>
      </c>
      <c r="H28" s="105">
        <v>10</v>
      </c>
      <c r="I28" s="105">
        <v>46</v>
      </c>
      <c r="J28" s="105" t="s">
        <v>15</v>
      </c>
      <c r="K28" s="105" t="s">
        <v>14</v>
      </c>
      <c r="L28" s="105" t="s">
        <v>16</v>
      </c>
      <c r="M28" s="105">
        <v>201410</v>
      </c>
      <c r="N28" s="105" t="s">
        <v>1090</v>
      </c>
    </row>
    <row r="29" spans="1:14" s="105" customFormat="1" x14ac:dyDescent="0.2">
      <c r="A29" s="105" t="s">
        <v>16</v>
      </c>
      <c r="B29" s="105" t="s">
        <v>228</v>
      </c>
      <c r="C29" s="105" t="s">
        <v>230</v>
      </c>
      <c r="D29" s="105" t="s">
        <v>229</v>
      </c>
      <c r="E29" s="105" t="s">
        <v>14</v>
      </c>
      <c r="F29" s="105" t="s">
        <v>231</v>
      </c>
      <c r="H29" s="105">
        <v>10</v>
      </c>
      <c r="I29" s="105">
        <v>46</v>
      </c>
      <c r="J29" s="105" t="s">
        <v>21</v>
      </c>
      <c r="K29" s="105" t="s">
        <v>14</v>
      </c>
      <c r="L29" s="105" t="s">
        <v>16</v>
      </c>
      <c r="M29" s="105">
        <v>201410</v>
      </c>
      <c r="N29" s="105" t="s">
        <v>1090</v>
      </c>
    </row>
    <row r="30" spans="1:14" s="105" customFormat="1" x14ac:dyDescent="0.2">
      <c r="A30" s="105" t="s">
        <v>16</v>
      </c>
      <c r="B30" s="105" t="s">
        <v>244</v>
      </c>
      <c r="C30" s="105" t="s">
        <v>246</v>
      </c>
      <c r="D30" s="105" t="s">
        <v>245</v>
      </c>
      <c r="E30" s="105" t="s">
        <v>14</v>
      </c>
      <c r="F30" s="105" t="s">
        <v>247</v>
      </c>
      <c r="H30" s="105">
        <v>8</v>
      </c>
      <c r="I30" s="105">
        <v>53</v>
      </c>
      <c r="J30" s="105" t="s">
        <v>25</v>
      </c>
      <c r="K30" s="105" t="s">
        <v>14</v>
      </c>
      <c r="L30" s="105" t="s">
        <v>16</v>
      </c>
      <c r="M30" s="105">
        <v>201410</v>
      </c>
      <c r="N30" s="105" t="s">
        <v>1090</v>
      </c>
    </row>
    <row r="31" spans="1:14" s="105" customFormat="1" x14ac:dyDescent="0.2">
      <c r="A31" s="105" t="s">
        <v>16</v>
      </c>
      <c r="B31" s="105" t="s">
        <v>256</v>
      </c>
      <c r="C31" s="105" t="s">
        <v>257</v>
      </c>
      <c r="D31" s="105" t="s">
        <v>206</v>
      </c>
      <c r="E31" s="105" t="s">
        <v>14</v>
      </c>
      <c r="F31" s="105" t="s">
        <v>258</v>
      </c>
      <c r="H31" s="105">
        <v>6</v>
      </c>
      <c r="I31" s="105">
        <v>54</v>
      </c>
      <c r="J31" s="105" t="s">
        <v>25</v>
      </c>
      <c r="K31" s="105" t="s">
        <v>14</v>
      </c>
      <c r="L31" s="105" t="s">
        <v>16</v>
      </c>
      <c r="M31" s="105">
        <v>201410</v>
      </c>
      <c r="N31" s="105" t="s">
        <v>1090</v>
      </c>
    </row>
    <row r="32" spans="1:14" s="105" customFormat="1" x14ac:dyDescent="0.2">
      <c r="A32" s="105" t="s">
        <v>16</v>
      </c>
      <c r="B32" s="105" t="s">
        <v>259</v>
      </c>
      <c r="C32" s="105" t="s">
        <v>261</v>
      </c>
      <c r="D32" s="105" t="s">
        <v>260</v>
      </c>
      <c r="E32" s="105" t="s">
        <v>14</v>
      </c>
      <c r="F32" s="105" t="s">
        <v>262</v>
      </c>
      <c r="H32" s="105">
        <v>10</v>
      </c>
      <c r="I32" s="105">
        <v>50</v>
      </c>
      <c r="J32" s="105" t="s">
        <v>25</v>
      </c>
      <c r="K32" s="105" t="s">
        <v>14</v>
      </c>
      <c r="L32" s="105" t="s">
        <v>16</v>
      </c>
      <c r="M32" s="105">
        <v>201310</v>
      </c>
      <c r="N32" s="105" t="s">
        <v>1090</v>
      </c>
    </row>
    <row r="33" spans="1:14" s="107" customFormat="1" x14ac:dyDescent="0.2">
      <c r="A33" s="105" t="s">
        <v>16</v>
      </c>
      <c r="B33" s="105" t="s">
        <v>263</v>
      </c>
      <c r="C33" s="105" t="s">
        <v>265</v>
      </c>
      <c r="D33" s="105" t="s">
        <v>264</v>
      </c>
      <c r="E33" s="105" t="s">
        <v>14</v>
      </c>
      <c r="F33" s="105" t="s">
        <v>266</v>
      </c>
      <c r="G33" s="105"/>
      <c r="H33" s="105">
        <v>10</v>
      </c>
      <c r="I33" s="105">
        <v>50</v>
      </c>
      <c r="J33" s="105" t="s">
        <v>25</v>
      </c>
      <c r="K33" s="105" t="s">
        <v>14</v>
      </c>
      <c r="L33" s="105" t="s">
        <v>16</v>
      </c>
      <c r="M33" s="105">
        <v>201410</v>
      </c>
      <c r="N33" s="105" t="s">
        <v>1090</v>
      </c>
    </row>
    <row r="34" spans="1:14" s="108" customFormat="1" x14ac:dyDescent="0.2">
      <c r="A34" s="105" t="s">
        <v>16</v>
      </c>
      <c r="B34" s="105" t="s">
        <v>279</v>
      </c>
      <c r="C34" s="105" t="s">
        <v>11</v>
      </c>
      <c r="D34" s="105" t="s">
        <v>280</v>
      </c>
      <c r="E34" s="105" t="s">
        <v>14</v>
      </c>
      <c r="F34" s="105" t="s">
        <v>281</v>
      </c>
      <c r="G34" s="105"/>
      <c r="H34" s="105">
        <v>8</v>
      </c>
      <c r="I34" s="105">
        <v>56</v>
      </c>
      <c r="J34" s="105" t="s">
        <v>25</v>
      </c>
      <c r="K34" s="105" t="s">
        <v>14</v>
      </c>
      <c r="L34" s="105" t="s">
        <v>16</v>
      </c>
      <c r="M34" s="105">
        <v>201410</v>
      </c>
      <c r="N34" s="105" t="s">
        <v>1090</v>
      </c>
    </row>
    <row r="35" spans="1:14" s="109" customFormat="1" x14ac:dyDescent="0.2">
      <c r="A35" s="105" t="s">
        <v>16</v>
      </c>
      <c r="B35" s="105" t="s">
        <v>282</v>
      </c>
      <c r="C35" s="105" t="s">
        <v>284</v>
      </c>
      <c r="D35" s="105" t="s">
        <v>283</v>
      </c>
      <c r="E35" s="105" t="s">
        <v>14</v>
      </c>
      <c r="F35" s="105" t="s">
        <v>285</v>
      </c>
      <c r="G35" s="105"/>
      <c r="H35" s="105">
        <v>6</v>
      </c>
      <c r="I35" s="105">
        <v>56</v>
      </c>
      <c r="J35" s="105" t="s">
        <v>30</v>
      </c>
      <c r="K35" s="105" t="s">
        <v>14</v>
      </c>
      <c r="L35" s="105" t="s">
        <v>16</v>
      </c>
      <c r="M35" s="105">
        <v>201410</v>
      </c>
      <c r="N35" s="105" t="s">
        <v>1090</v>
      </c>
    </row>
    <row r="36" spans="1:14" s="105" customFormat="1" x14ac:dyDescent="0.2">
      <c r="A36" s="105" t="s">
        <v>16</v>
      </c>
      <c r="B36" s="105" t="s">
        <v>290</v>
      </c>
      <c r="C36" s="105" t="s">
        <v>292</v>
      </c>
      <c r="D36" s="105" t="s">
        <v>291</v>
      </c>
      <c r="E36" s="105" t="s">
        <v>14</v>
      </c>
      <c r="F36" s="105" t="s">
        <v>293</v>
      </c>
      <c r="H36" s="105">
        <v>8</v>
      </c>
      <c r="I36" s="105">
        <v>48</v>
      </c>
      <c r="J36" s="105" t="s">
        <v>25</v>
      </c>
      <c r="K36" s="105" t="s">
        <v>14</v>
      </c>
      <c r="L36" s="105" t="s">
        <v>16</v>
      </c>
      <c r="M36" s="105">
        <v>201410</v>
      </c>
      <c r="N36" s="105" t="s">
        <v>1090</v>
      </c>
    </row>
    <row r="37" spans="1:14" s="105" customFormat="1" x14ac:dyDescent="0.2">
      <c r="A37" s="105" t="s">
        <v>16</v>
      </c>
      <c r="B37" s="105" t="s">
        <v>309</v>
      </c>
      <c r="C37" s="105" t="s">
        <v>311</v>
      </c>
      <c r="D37" s="105" t="s">
        <v>310</v>
      </c>
      <c r="E37" s="105" t="s">
        <v>14</v>
      </c>
      <c r="F37" s="105" t="s">
        <v>312</v>
      </c>
      <c r="H37" s="105">
        <v>8</v>
      </c>
      <c r="I37" s="105">
        <v>52</v>
      </c>
      <c r="J37" s="105" t="s">
        <v>30</v>
      </c>
      <c r="K37" s="105" t="s">
        <v>14</v>
      </c>
      <c r="L37" s="105" t="s">
        <v>16</v>
      </c>
      <c r="M37" s="105">
        <v>201410</v>
      </c>
      <c r="N37" s="105" t="s">
        <v>1090</v>
      </c>
    </row>
    <row r="38" spans="1:14" s="105" customFormat="1" x14ac:dyDescent="0.2">
      <c r="A38" s="105" t="s">
        <v>16</v>
      </c>
      <c r="B38" s="105" t="s">
        <v>328</v>
      </c>
      <c r="C38" s="105" t="s">
        <v>330</v>
      </c>
      <c r="D38" s="105" t="s">
        <v>329</v>
      </c>
      <c r="E38" s="105" t="s">
        <v>14</v>
      </c>
      <c r="F38" s="105" t="s">
        <v>331</v>
      </c>
      <c r="H38" s="105">
        <v>10</v>
      </c>
      <c r="I38" s="105">
        <v>50</v>
      </c>
      <c r="J38" s="105" t="s">
        <v>25</v>
      </c>
      <c r="K38" s="105" t="s">
        <v>14</v>
      </c>
      <c r="L38" s="105" t="s">
        <v>16</v>
      </c>
      <c r="M38" s="105">
        <v>201410</v>
      </c>
      <c r="N38" s="105" t="s">
        <v>1090</v>
      </c>
    </row>
    <row r="39" spans="1:14" s="105" customFormat="1" x14ac:dyDescent="0.2">
      <c r="A39" s="105" t="s">
        <v>16</v>
      </c>
      <c r="B39" s="105" t="s">
        <v>340</v>
      </c>
      <c r="C39" s="105" t="s">
        <v>342</v>
      </c>
      <c r="D39" s="105" t="s">
        <v>341</v>
      </c>
      <c r="E39" s="105" t="s">
        <v>14</v>
      </c>
      <c r="F39" s="105" t="s">
        <v>343</v>
      </c>
      <c r="H39" s="105">
        <v>8</v>
      </c>
      <c r="I39" s="105">
        <v>48</v>
      </c>
      <c r="J39" s="105" t="s">
        <v>25</v>
      </c>
      <c r="K39" s="105" t="s">
        <v>14</v>
      </c>
      <c r="L39" s="105" t="s">
        <v>16</v>
      </c>
      <c r="M39" s="105">
        <v>201410</v>
      </c>
      <c r="N39" s="105" t="s">
        <v>1090</v>
      </c>
    </row>
    <row r="40" spans="1:14" s="108" customFormat="1" x14ac:dyDescent="0.2">
      <c r="A40" s="105" t="s">
        <v>16</v>
      </c>
      <c r="B40" s="105" t="s">
        <v>352</v>
      </c>
      <c r="C40" s="105" t="s">
        <v>354</v>
      </c>
      <c r="D40" s="105" t="s">
        <v>353</v>
      </c>
      <c r="E40" s="105" t="s">
        <v>14</v>
      </c>
      <c r="F40" s="105" t="s">
        <v>355</v>
      </c>
      <c r="G40" s="105"/>
      <c r="H40" s="105">
        <v>8</v>
      </c>
      <c r="I40" s="105">
        <v>46</v>
      </c>
      <c r="J40" s="105" t="s">
        <v>30</v>
      </c>
      <c r="K40" s="105" t="s">
        <v>14</v>
      </c>
      <c r="L40" s="105" t="s">
        <v>16</v>
      </c>
      <c r="M40" s="105">
        <v>201410</v>
      </c>
      <c r="N40" s="105" t="s">
        <v>1090</v>
      </c>
    </row>
    <row r="41" spans="1:14" s="105" customFormat="1" x14ac:dyDescent="0.2">
      <c r="A41" s="105" t="s">
        <v>16</v>
      </c>
      <c r="B41" s="105" t="s">
        <v>367</v>
      </c>
      <c r="C41" s="105" t="s">
        <v>369</v>
      </c>
      <c r="D41" s="105" t="s">
        <v>368</v>
      </c>
      <c r="E41" s="105" t="s">
        <v>14</v>
      </c>
      <c r="F41" s="105" t="s">
        <v>370</v>
      </c>
      <c r="H41" s="105">
        <v>6</v>
      </c>
      <c r="I41" s="105">
        <v>54</v>
      </c>
      <c r="J41" s="105" t="s">
        <v>25</v>
      </c>
      <c r="K41" s="105" t="s">
        <v>14</v>
      </c>
      <c r="L41" s="105" t="s">
        <v>16</v>
      </c>
      <c r="M41" s="105">
        <v>201310</v>
      </c>
      <c r="N41" s="105" t="s">
        <v>1090</v>
      </c>
    </row>
    <row r="42" spans="1:14" s="105" customFormat="1" x14ac:dyDescent="0.2">
      <c r="A42" s="105" t="s">
        <v>16</v>
      </c>
      <c r="B42" s="105" t="s">
        <v>371</v>
      </c>
      <c r="C42" s="105" t="s">
        <v>373</v>
      </c>
      <c r="D42" s="105" t="s">
        <v>372</v>
      </c>
      <c r="E42" s="105" t="s">
        <v>14</v>
      </c>
      <c r="F42" s="105" t="s">
        <v>374</v>
      </c>
      <c r="H42" s="105">
        <v>6</v>
      </c>
      <c r="I42" s="105">
        <v>54</v>
      </c>
      <c r="J42" s="105" t="s">
        <v>25</v>
      </c>
      <c r="K42" s="105" t="s">
        <v>14</v>
      </c>
      <c r="L42" s="105" t="s">
        <v>16</v>
      </c>
      <c r="M42" s="105">
        <v>201410</v>
      </c>
      <c r="N42" s="105" t="s">
        <v>1090</v>
      </c>
    </row>
    <row r="43" spans="1:14" s="107" customFormat="1" x14ac:dyDescent="0.2">
      <c r="A43" s="105" t="s">
        <v>16</v>
      </c>
      <c r="B43" s="105" t="s">
        <v>398</v>
      </c>
      <c r="C43" s="105" t="s">
        <v>400</v>
      </c>
      <c r="D43" s="105" t="s">
        <v>399</v>
      </c>
      <c r="E43" s="105" t="s">
        <v>14</v>
      </c>
      <c r="F43" s="105" t="s">
        <v>401</v>
      </c>
      <c r="G43" s="105"/>
      <c r="H43" s="105">
        <v>8</v>
      </c>
      <c r="I43" s="105">
        <v>50</v>
      </c>
      <c r="J43" s="105" t="s">
        <v>25</v>
      </c>
      <c r="K43" s="105" t="s">
        <v>14</v>
      </c>
      <c r="L43" s="105" t="s">
        <v>16</v>
      </c>
      <c r="M43" s="105">
        <v>201410</v>
      </c>
      <c r="N43" s="105" t="s">
        <v>1090</v>
      </c>
    </row>
    <row r="44" spans="1:14" s="105" customFormat="1" x14ac:dyDescent="0.2">
      <c r="A44" s="105" t="s">
        <v>16</v>
      </c>
      <c r="B44" s="105" t="s">
        <v>402</v>
      </c>
      <c r="C44" s="105" t="s">
        <v>404</v>
      </c>
      <c r="D44" s="105" t="s">
        <v>403</v>
      </c>
      <c r="E44" s="105" t="s">
        <v>14</v>
      </c>
      <c r="F44" s="105" t="s">
        <v>405</v>
      </c>
      <c r="H44" s="105">
        <v>10</v>
      </c>
      <c r="I44" s="105">
        <v>46</v>
      </c>
      <c r="J44" s="105" t="s">
        <v>21</v>
      </c>
      <c r="K44" s="105" t="s">
        <v>14</v>
      </c>
      <c r="L44" s="105" t="s">
        <v>16</v>
      </c>
      <c r="M44" s="105">
        <v>201410</v>
      </c>
      <c r="N44" s="105" t="s">
        <v>1090</v>
      </c>
    </row>
    <row r="45" spans="1:14" s="105" customFormat="1" x14ac:dyDescent="0.2">
      <c r="A45" s="105" t="s">
        <v>16</v>
      </c>
      <c r="B45" s="105" t="s">
        <v>436</v>
      </c>
      <c r="C45" s="105" t="s">
        <v>426</v>
      </c>
      <c r="D45" s="105" t="s">
        <v>437</v>
      </c>
      <c r="E45" s="105" t="s">
        <v>14</v>
      </c>
      <c r="F45" s="105" t="s">
        <v>438</v>
      </c>
      <c r="H45" s="105">
        <v>10</v>
      </c>
      <c r="I45" s="105">
        <v>46</v>
      </c>
      <c r="J45" s="105" t="s">
        <v>123</v>
      </c>
      <c r="K45" s="105" t="s">
        <v>14</v>
      </c>
      <c r="L45" s="105" t="s">
        <v>16</v>
      </c>
      <c r="M45" s="105">
        <v>201310</v>
      </c>
      <c r="N45" s="105" t="s">
        <v>1090</v>
      </c>
    </row>
    <row r="46" spans="1:14" s="105" customFormat="1" x14ac:dyDescent="0.2">
      <c r="A46" s="105" t="s">
        <v>16</v>
      </c>
      <c r="B46" s="105" t="s">
        <v>443</v>
      </c>
      <c r="C46" s="105" t="s">
        <v>101</v>
      </c>
      <c r="D46" s="105" t="s">
        <v>444</v>
      </c>
      <c r="E46" s="105" t="s">
        <v>14</v>
      </c>
      <c r="F46" s="105" t="s">
        <v>445</v>
      </c>
      <c r="H46" s="105">
        <v>6</v>
      </c>
      <c r="I46" s="105">
        <v>34</v>
      </c>
      <c r="J46" s="105" t="s">
        <v>25</v>
      </c>
      <c r="K46" s="105" t="s">
        <v>14</v>
      </c>
      <c r="L46" s="105" t="s">
        <v>16</v>
      </c>
      <c r="M46" s="105">
        <v>201410</v>
      </c>
      <c r="N46" s="105" t="s">
        <v>1090</v>
      </c>
    </row>
    <row r="47" spans="1:14" s="105" customFormat="1" x14ac:dyDescent="0.2">
      <c r="A47" s="105" t="s">
        <v>16</v>
      </c>
      <c r="B47" s="105" t="s">
        <v>449</v>
      </c>
      <c r="C47" s="105" t="s">
        <v>451</v>
      </c>
      <c r="D47" s="105" t="s">
        <v>450</v>
      </c>
      <c r="E47" s="105" t="s">
        <v>14</v>
      </c>
      <c r="F47" s="105" t="s">
        <v>452</v>
      </c>
      <c r="H47" s="105">
        <v>6</v>
      </c>
      <c r="I47" s="105">
        <v>44</v>
      </c>
      <c r="J47" s="105" t="s">
        <v>25</v>
      </c>
      <c r="K47" s="105" t="s">
        <v>14</v>
      </c>
      <c r="L47" s="105" t="s">
        <v>16</v>
      </c>
      <c r="M47" s="105">
        <v>201410</v>
      </c>
      <c r="N47" s="105" t="s">
        <v>1090</v>
      </c>
    </row>
    <row r="48" spans="1:14" s="107" customFormat="1" x14ac:dyDescent="0.2">
      <c r="A48" s="105" t="s">
        <v>16</v>
      </c>
      <c r="B48" s="105" t="s">
        <v>453</v>
      </c>
      <c r="C48" s="105" t="s">
        <v>455</v>
      </c>
      <c r="D48" s="105" t="s">
        <v>454</v>
      </c>
      <c r="E48" s="105" t="s">
        <v>14</v>
      </c>
      <c r="F48" s="105" t="s">
        <v>456</v>
      </c>
      <c r="G48" s="105"/>
      <c r="H48" s="105">
        <v>10</v>
      </c>
      <c r="I48" s="105">
        <v>50</v>
      </c>
      <c r="J48" s="105" t="s">
        <v>25</v>
      </c>
      <c r="K48" s="105" t="s">
        <v>14</v>
      </c>
      <c r="L48" s="105" t="s">
        <v>16</v>
      </c>
      <c r="M48" s="105">
        <v>201410</v>
      </c>
      <c r="N48" s="105" t="s">
        <v>1090</v>
      </c>
    </row>
    <row r="49" spans="1:14" s="105" customFormat="1" x14ac:dyDescent="0.2">
      <c r="A49" s="105" t="s">
        <v>16</v>
      </c>
      <c r="B49" s="105" t="s">
        <v>485</v>
      </c>
      <c r="C49" s="105" t="s">
        <v>487</v>
      </c>
      <c r="D49" s="105" t="s">
        <v>486</v>
      </c>
      <c r="E49" s="105" t="s">
        <v>14</v>
      </c>
      <c r="F49" s="105" t="s">
        <v>488</v>
      </c>
      <c r="H49" s="105">
        <v>6</v>
      </c>
      <c r="I49" s="105">
        <v>54</v>
      </c>
      <c r="J49" s="105" t="s">
        <v>25</v>
      </c>
      <c r="K49" s="105" t="s">
        <v>14</v>
      </c>
      <c r="L49" s="105" t="s">
        <v>16</v>
      </c>
      <c r="M49" s="105">
        <v>201010</v>
      </c>
      <c r="N49" s="105" t="s">
        <v>1090</v>
      </c>
    </row>
    <row r="50" spans="1:14" s="107" customFormat="1" x14ac:dyDescent="0.2">
      <c r="A50" s="105" t="s">
        <v>16</v>
      </c>
      <c r="B50" s="105" t="s">
        <v>496</v>
      </c>
      <c r="C50" s="105" t="s">
        <v>234</v>
      </c>
      <c r="D50" s="105" t="s">
        <v>497</v>
      </c>
      <c r="E50" s="105" t="s">
        <v>14</v>
      </c>
      <c r="F50" s="105" t="s">
        <v>498</v>
      </c>
      <c r="G50" s="105"/>
      <c r="H50" s="105">
        <v>6</v>
      </c>
      <c r="I50" s="105">
        <v>51</v>
      </c>
      <c r="J50" s="105" t="s">
        <v>25</v>
      </c>
      <c r="K50" s="105" t="s">
        <v>14</v>
      </c>
      <c r="L50" s="105" t="s">
        <v>16</v>
      </c>
      <c r="M50" s="105">
        <v>201410</v>
      </c>
      <c r="N50" s="105" t="s">
        <v>1090</v>
      </c>
    </row>
    <row r="51" spans="1:14" s="107" customFormat="1" x14ac:dyDescent="0.2">
      <c r="A51" s="105" t="s">
        <v>16</v>
      </c>
      <c r="B51" s="105" t="s">
        <v>499</v>
      </c>
      <c r="C51" s="105" t="s">
        <v>501</v>
      </c>
      <c r="D51" s="105" t="s">
        <v>500</v>
      </c>
      <c r="E51" s="105" t="s">
        <v>14</v>
      </c>
      <c r="F51" s="105" t="s">
        <v>502</v>
      </c>
      <c r="G51" s="105"/>
      <c r="H51" s="105">
        <v>10</v>
      </c>
      <c r="I51" s="105">
        <v>50</v>
      </c>
      <c r="J51" s="105" t="s">
        <v>30</v>
      </c>
      <c r="K51" s="105" t="s">
        <v>14</v>
      </c>
      <c r="L51" s="105" t="s">
        <v>16</v>
      </c>
      <c r="M51" s="105">
        <v>201410</v>
      </c>
      <c r="N51" s="105" t="s">
        <v>1090</v>
      </c>
    </row>
    <row r="52" spans="1:14" s="105" customFormat="1" x14ac:dyDescent="0.2">
      <c r="A52" s="105" t="s">
        <v>16</v>
      </c>
      <c r="B52" s="105" t="s">
        <v>507</v>
      </c>
      <c r="C52" s="105" t="s">
        <v>154</v>
      </c>
      <c r="D52" s="105" t="s">
        <v>508</v>
      </c>
      <c r="E52" s="105" t="s">
        <v>14</v>
      </c>
      <c r="F52" s="105" t="s">
        <v>509</v>
      </c>
      <c r="H52" s="105">
        <v>6</v>
      </c>
      <c r="I52" s="105">
        <v>54</v>
      </c>
      <c r="J52" s="105" t="s">
        <v>25</v>
      </c>
      <c r="K52" s="105" t="s">
        <v>14</v>
      </c>
      <c r="L52" s="105" t="s">
        <v>16</v>
      </c>
      <c r="M52" s="105">
        <v>201310</v>
      </c>
      <c r="N52" s="105" t="s">
        <v>1090</v>
      </c>
    </row>
    <row r="53" spans="1:14" s="105" customFormat="1" x14ac:dyDescent="0.2">
      <c r="A53" s="105" t="s">
        <v>16</v>
      </c>
      <c r="B53" s="105" t="s">
        <v>533</v>
      </c>
      <c r="C53" s="105" t="s">
        <v>11</v>
      </c>
      <c r="D53" s="105" t="s">
        <v>534</v>
      </c>
      <c r="E53" s="105" t="s">
        <v>14</v>
      </c>
      <c r="F53" s="105" t="s">
        <v>535</v>
      </c>
      <c r="H53" s="105">
        <v>6</v>
      </c>
      <c r="I53" s="105">
        <v>50</v>
      </c>
      <c r="J53" s="105" t="s">
        <v>91</v>
      </c>
      <c r="K53" s="105" t="s">
        <v>14</v>
      </c>
      <c r="L53" s="105" t="s">
        <v>16</v>
      </c>
      <c r="M53" s="105">
        <v>201410</v>
      </c>
      <c r="N53" s="105" t="s">
        <v>1090</v>
      </c>
    </row>
    <row r="54" spans="1:14" s="107" customFormat="1" x14ac:dyDescent="0.2">
      <c r="A54" s="105" t="s">
        <v>16</v>
      </c>
      <c r="B54" s="105" t="s">
        <v>555</v>
      </c>
      <c r="C54" s="105" t="s">
        <v>257</v>
      </c>
      <c r="D54" s="105" t="s">
        <v>556</v>
      </c>
      <c r="E54" s="105" t="s">
        <v>14</v>
      </c>
      <c r="F54" s="105" t="s">
        <v>557</v>
      </c>
      <c r="G54" s="105"/>
      <c r="H54" s="105">
        <v>6</v>
      </c>
      <c r="I54" s="105">
        <v>54</v>
      </c>
      <c r="J54" s="105" t="s">
        <v>123</v>
      </c>
      <c r="K54" s="105" t="s">
        <v>14</v>
      </c>
      <c r="L54" s="105" t="s">
        <v>16</v>
      </c>
      <c r="M54" s="105">
        <v>201310</v>
      </c>
      <c r="N54" s="105" t="s">
        <v>1090</v>
      </c>
    </row>
    <row r="55" spans="1:14" s="109" customFormat="1" x14ac:dyDescent="0.2">
      <c r="A55" s="105" t="s">
        <v>16</v>
      </c>
      <c r="B55" s="105" t="s">
        <v>562</v>
      </c>
      <c r="C55" s="105" t="s">
        <v>69</v>
      </c>
      <c r="D55" s="105" t="s">
        <v>563</v>
      </c>
      <c r="E55" s="105" t="s">
        <v>14</v>
      </c>
      <c r="F55" s="105" t="s">
        <v>564</v>
      </c>
      <c r="G55" s="105"/>
      <c r="H55" s="105">
        <v>6</v>
      </c>
      <c r="I55" s="105">
        <v>46</v>
      </c>
      <c r="J55" s="105" t="s">
        <v>25</v>
      </c>
      <c r="K55" s="105" t="s">
        <v>14</v>
      </c>
      <c r="L55" s="105" t="s">
        <v>16</v>
      </c>
      <c r="M55" s="105">
        <v>201410</v>
      </c>
      <c r="N55" s="105" t="s">
        <v>1090</v>
      </c>
    </row>
    <row r="56" spans="1:14" s="105" customFormat="1" x14ac:dyDescent="0.2">
      <c r="A56" s="105" t="s">
        <v>16</v>
      </c>
      <c r="B56" s="105" t="s">
        <v>569</v>
      </c>
      <c r="C56" s="105" t="s">
        <v>234</v>
      </c>
      <c r="D56" s="105" t="s">
        <v>570</v>
      </c>
      <c r="E56" s="105" t="s">
        <v>14</v>
      </c>
      <c r="F56" s="105" t="s">
        <v>571</v>
      </c>
      <c r="H56" s="105">
        <v>10</v>
      </c>
      <c r="I56" s="105">
        <v>46</v>
      </c>
      <c r="J56" s="105" t="s">
        <v>25</v>
      </c>
      <c r="K56" s="105" t="s">
        <v>14</v>
      </c>
      <c r="L56" s="105" t="s">
        <v>16</v>
      </c>
      <c r="M56" s="105">
        <v>201410</v>
      </c>
      <c r="N56" s="105" t="s">
        <v>1090</v>
      </c>
    </row>
    <row r="57" spans="1:14" s="105" customFormat="1" x14ac:dyDescent="0.2">
      <c r="A57" s="105" t="s">
        <v>16</v>
      </c>
      <c r="B57" s="105" t="s">
        <v>600</v>
      </c>
      <c r="C57" s="105" t="s">
        <v>602</v>
      </c>
      <c r="D57" s="105" t="s">
        <v>601</v>
      </c>
      <c r="E57" s="105" t="s">
        <v>14</v>
      </c>
      <c r="F57" s="105" t="s">
        <v>603</v>
      </c>
      <c r="H57" s="105">
        <v>6</v>
      </c>
      <c r="I57" s="105">
        <v>42</v>
      </c>
      <c r="J57" s="105" t="s">
        <v>123</v>
      </c>
      <c r="K57" s="105" t="s">
        <v>14</v>
      </c>
      <c r="L57" s="105" t="s">
        <v>16</v>
      </c>
      <c r="M57" s="105">
        <v>201410</v>
      </c>
      <c r="N57" s="105" t="s">
        <v>1090</v>
      </c>
    </row>
    <row r="58" spans="1:14" s="108" customFormat="1" x14ac:dyDescent="0.2">
      <c r="A58" s="105" t="s">
        <v>16</v>
      </c>
      <c r="B58" s="105" t="s">
        <v>619</v>
      </c>
      <c r="C58" s="105" t="s">
        <v>620</v>
      </c>
      <c r="D58" s="105" t="s">
        <v>81</v>
      </c>
      <c r="E58" s="105" t="s">
        <v>14</v>
      </c>
      <c r="F58" s="105" t="s">
        <v>621</v>
      </c>
      <c r="G58" s="105"/>
      <c r="H58" s="105">
        <v>8</v>
      </c>
      <c r="I58" s="105">
        <v>52</v>
      </c>
      <c r="J58" s="105" t="s">
        <v>25</v>
      </c>
      <c r="K58" s="105" t="s">
        <v>14</v>
      </c>
      <c r="L58" s="105" t="s">
        <v>16</v>
      </c>
      <c r="M58" s="105">
        <v>201410</v>
      </c>
      <c r="N58" s="105" t="s">
        <v>1090</v>
      </c>
    </row>
    <row r="59" spans="1:14" s="107" customFormat="1" x14ac:dyDescent="0.2">
      <c r="A59" s="105" t="s">
        <v>16</v>
      </c>
      <c r="B59" s="105" t="s">
        <v>650</v>
      </c>
      <c r="C59" s="105" t="s">
        <v>527</v>
      </c>
      <c r="D59" s="105" t="s">
        <v>651</v>
      </c>
      <c r="E59" s="105" t="s">
        <v>14</v>
      </c>
      <c r="F59" s="105" t="s">
        <v>652</v>
      </c>
      <c r="G59" s="105"/>
      <c r="H59" s="105">
        <v>6</v>
      </c>
      <c r="I59" s="105">
        <v>42</v>
      </c>
      <c r="J59" s="105" t="s">
        <v>25</v>
      </c>
      <c r="K59" s="105" t="s">
        <v>14</v>
      </c>
      <c r="L59" s="105" t="s">
        <v>16</v>
      </c>
      <c r="M59" s="105">
        <v>201410</v>
      </c>
      <c r="N59" s="105" t="s">
        <v>1090</v>
      </c>
    </row>
    <row r="60" spans="1:14" s="107" customFormat="1" x14ac:dyDescent="0.2">
      <c r="A60" s="105" t="s">
        <v>16</v>
      </c>
      <c r="B60" s="105" t="s">
        <v>653</v>
      </c>
      <c r="C60" s="105" t="s">
        <v>655</v>
      </c>
      <c r="D60" s="105" t="s">
        <v>654</v>
      </c>
      <c r="E60" s="105" t="s">
        <v>14</v>
      </c>
      <c r="F60" s="105" t="s">
        <v>656</v>
      </c>
      <c r="G60" s="105"/>
      <c r="H60" s="105">
        <v>10</v>
      </c>
      <c r="I60" s="105">
        <v>50</v>
      </c>
      <c r="J60" s="105" t="s">
        <v>25</v>
      </c>
      <c r="K60" s="105" t="s">
        <v>14</v>
      </c>
      <c r="L60" s="105" t="s">
        <v>16</v>
      </c>
      <c r="M60" s="105">
        <v>201410</v>
      </c>
      <c r="N60" s="105" t="s">
        <v>1090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2"/>
  <sheetViews>
    <sheetView workbookViewId="0">
      <selection activeCell="A4" sqref="A4:J62"/>
    </sheetView>
  </sheetViews>
  <sheetFormatPr defaultRowHeight="12.75" x14ac:dyDescent="0.2"/>
  <cols>
    <col min="2" max="2" width="11.7109375" customWidth="1"/>
    <col min="8" max="8" width="5.42578125" customWidth="1"/>
    <col min="9" max="10" width="27.7109375" customWidth="1"/>
    <col min="12" max="12" width="11.28515625" customWidth="1"/>
    <col min="13" max="13" width="4.7109375" customWidth="1"/>
  </cols>
  <sheetData>
    <row r="1" spans="1:98" s="104" customFormat="1" ht="17.100000000000001" customHeight="1" x14ac:dyDescent="0.25">
      <c r="C1" s="135"/>
      <c r="D1" s="135"/>
      <c r="K1" s="136"/>
      <c r="Y1" s="137"/>
      <c r="AC1" s="138"/>
      <c r="AD1" s="139"/>
      <c r="AF1" s="140"/>
      <c r="AG1" s="141"/>
      <c r="AH1" s="141"/>
      <c r="AI1" s="473" t="s">
        <v>1202</v>
      </c>
      <c r="AJ1" s="473"/>
      <c r="AK1" s="473"/>
      <c r="AL1" s="473"/>
      <c r="AM1" s="473"/>
      <c r="AN1" s="473"/>
      <c r="AO1" s="473"/>
      <c r="AP1" s="473"/>
      <c r="AQ1" s="473"/>
      <c r="AR1" s="473"/>
      <c r="AS1" s="473"/>
      <c r="AT1" s="473"/>
      <c r="AU1" s="473"/>
      <c r="AV1" s="473"/>
      <c r="AW1" s="473"/>
      <c r="AX1" s="473"/>
      <c r="AY1" s="142"/>
      <c r="AZ1" s="143"/>
      <c r="BA1" s="142"/>
      <c r="BB1" s="144" t="s">
        <v>1203</v>
      </c>
      <c r="BC1" s="144" t="s">
        <v>1203</v>
      </c>
      <c r="BD1" s="144" t="s">
        <v>1203</v>
      </c>
      <c r="BE1" s="144" t="s">
        <v>1203</v>
      </c>
      <c r="BI1" s="474" t="s">
        <v>1204</v>
      </c>
      <c r="BJ1" s="475"/>
      <c r="BK1" s="475"/>
      <c r="BL1" s="475"/>
      <c r="BM1" s="475"/>
      <c r="BN1" s="475"/>
      <c r="BO1" s="475"/>
      <c r="BP1" s="475"/>
      <c r="BQ1" s="475"/>
      <c r="BR1" s="475"/>
      <c r="BS1" s="475"/>
      <c r="BT1" s="476"/>
      <c r="BU1" s="477" t="s">
        <v>1205</v>
      </c>
      <c r="BV1" s="478"/>
      <c r="BW1" s="478"/>
      <c r="BX1" s="479"/>
      <c r="BY1" s="145" t="s">
        <v>1206</v>
      </c>
      <c r="BZ1" s="192" t="s">
        <v>1207</v>
      </c>
      <c r="CA1" s="146" t="s">
        <v>1208</v>
      </c>
      <c r="CB1" s="146"/>
      <c r="CC1"/>
      <c r="CD1" s="102"/>
      <c r="CE1" s="147" t="s">
        <v>1209</v>
      </c>
      <c r="CF1" s="148"/>
      <c r="CG1" s="138"/>
    </row>
    <row r="2" spans="1:98" s="149" customFormat="1" ht="12.75" customHeight="1" x14ac:dyDescent="0.25">
      <c r="B2" s="149" t="s">
        <v>1090</v>
      </c>
      <c r="C2" s="149" t="s">
        <v>1090</v>
      </c>
      <c r="E2" s="149" t="s">
        <v>1090</v>
      </c>
      <c r="K2" s="150" t="s">
        <v>1090</v>
      </c>
      <c r="L2" s="149" t="s">
        <v>1090</v>
      </c>
      <c r="N2" s="149" t="s">
        <v>1090</v>
      </c>
      <c r="Y2" s="151"/>
      <c r="AB2" s="480" t="s">
        <v>1210</v>
      </c>
      <c r="AC2" s="480"/>
      <c r="AD2" s="139"/>
      <c r="AF2" s="152" t="s">
        <v>1211</v>
      </c>
      <c r="AG2" s="153"/>
      <c r="AH2" s="153"/>
      <c r="AI2" s="481" t="s">
        <v>1212</v>
      </c>
      <c r="AJ2" s="481"/>
      <c r="AK2" s="481"/>
      <c r="AL2" s="481"/>
      <c r="AM2" s="481"/>
      <c r="AN2" s="481"/>
      <c r="AO2" s="481"/>
      <c r="AP2" s="482"/>
      <c r="AQ2" s="154"/>
      <c r="AR2" s="154"/>
      <c r="AS2" s="155"/>
      <c r="AT2" s="483" t="s">
        <v>1213</v>
      </c>
      <c r="AU2" s="484"/>
      <c r="AV2" s="483" t="s">
        <v>1214</v>
      </c>
      <c r="AW2" s="484"/>
      <c r="AX2" s="156" t="s">
        <v>1215</v>
      </c>
      <c r="AY2" s="157"/>
      <c r="AZ2" s="485" t="s">
        <v>1216</v>
      </c>
      <c r="BA2" s="485"/>
      <c r="BB2" s="158" t="s">
        <v>1217</v>
      </c>
      <c r="BC2" s="158" t="s">
        <v>1217</v>
      </c>
      <c r="BD2" s="158" t="s">
        <v>1217</v>
      </c>
      <c r="BE2" s="158" t="s">
        <v>1217</v>
      </c>
      <c r="BF2" s="149" t="s">
        <v>1218</v>
      </c>
      <c r="BI2" s="486" t="s">
        <v>1219</v>
      </c>
      <c r="BJ2" s="487"/>
      <c r="BK2" s="488"/>
      <c r="BL2" s="489" t="s">
        <v>1220</v>
      </c>
      <c r="BM2" s="490"/>
      <c r="BN2" s="491"/>
      <c r="BO2" s="486" t="s">
        <v>117</v>
      </c>
      <c r="BP2" s="487"/>
      <c r="BQ2" s="488"/>
      <c r="BR2" s="489" t="s">
        <v>1221</v>
      </c>
      <c r="BS2" s="490"/>
      <c r="BT2" s="491"/>
      <c r="BU2" s="492" t="s">
        <v>1222</v>
      </c>
      <c r="BV2" s="493"/>
      <c r="BW2" s="493"/>
      <c r="BX2" s="494"/>
      <c r="BY2" s="159" t="s">
        <v>1223</v>
      </c>
      <c r="BZ2" s="192"/>
      <c r="CA2" s="146"/>
      <c r="CB2" s="146"/>
      <c r="CC2"/>
      <c r="CD2" s="102"/>
      <c r="CE2" s="147" t="s">
        <v>1224</v>
      </c>
      <c r="CF2" s="160"/>
      <c r="CG2" s="161"/>
    </row>
    <row r="3" spans="1:98" ht="51.75" customHeight="1" x14ac:dyDescent="0.25">
      <c r="A3" s="102" t="s">
        <v>1225</v>
      </c>
      <c r="B3" s="162" t="s">
        <v>1227</v>
      </c>
      <c r="C3" s="162" t="s">
        <v>1226</v>
      </c>
      <c r="D3" s="162" t="s">
        <v>1280</v>
      </c>
      <c r="E3" s="191" t="s">
        <v>1281</v>
      </c>
      <c r="F3" s="102" t="s">
        <v>6</v>
      </c>
      <c r="G3" s="102" t="s">
        <v>8</v>
      </c>
      <c r="H3" s="103" t="s">
        <v>1156</v>
      </c>
      <c r="I3" s="162" t="s">
        <v>1282</v>
      </c>
      <c r="J3" s="162" t="s">
        <v>1283</v>
      </c>
      <c r="K3" s="163" t="s">
        <v>1228</v>
      </c>
      <c r="L3" s="163"/>
      <c r="M3" s="162" t="s">
        <v>1229</v>
      </c>
      <c r="N3" s="162" t="s">
        <v>1230</v>
      </c>
      <c r="O3" s="162" t="s">
        <v>1231</v>
      </c>
      <c r="P3" s="162" t="s">
        <v>1232</v>
      </c>
      <c r="Q3" s="162" t="s">
        <v>1233</v>
      </c>
      <c r="R3" s="162" t="s">
        <v>1234</v>
      </c>
      <c r="S3" s="162" t="s">
        <v>1235</v>
      </c>
      <c r="T3" s="162" t="s">
        <v>1236</v>
      </c>
      <c r="U3" s="162" t="s">
        <v>1237</v>
      </c>
      <c r="V3" s="162" t="s">
        <v>1238</v>
      </c>
      <c r="W3" s="162" t="s">
        <v>1239</v>
      </c>
      <c r="X3" s="162" t="s">
        <v>1240</v>
      </c>
      <c r="Y3" s="162" t="s">
        <v>1241</v>
      </c>
      <c r="Z3" s="164" t="s">
        <v>1242</v>
      </c>
      <c r="AA3" s="165" t="s">
        <v>1243</v>
      </c>
      <c r="AB3" s="165" t="s">
        <v>1244</v>
      </c>
      <c r="AC3" s="166" t="s">
        <v>1245</v>
      </c>
      <c r="AD3" s="166" t="s">
        <v>1246</v>
      </c>
      <c r="AE3" s="167" t="s">
        <v>1181</v>
      </c>
      <c r="AF3" s="168" t="s">
        <v>1247</v>
      </c>
      <c r="AG3" s="152" t="s">
        <v>1248</v>
      </c>
      <c r="AH3" s="169" t="s">
        <v>1249</v>
      </c>
      <c r="AI3" s="169" t="s">
        <v>1250</v>
      </c>
      <c r="AJ3" s="170" t="s">
        <v>1251</v>
      </c>
      <c r="AK3" s="170" t="s">
        <v>1252</v>
      </c>
      <c r="AL3" s="170" t="s">
        <v>1253</v>
      </c>
      <c r="AM3" s="171" t="s">
        <v>1254</v>
      </c>
      <c r="AN3" s="171" t="s">
        <v>1255</v>
      </c>
      <c r="AO3" s="171" t="s">
        <v>1256</v>
      </c>
      <c r="AP3" s="171" t="s">
        <v>1257</v>
      </c>
      <c r="AQ3" s="171" t="s">
        <v>1258</v>
      </c>
      <c r="AR3" s="171" t="s">
        <v>1259</v>
      </c>
      <c r="AS3" s="171" t="s">
        <v>1260</v>
      </c>
      <c r="AT3" s="171" t="s">
        <v>1261</v>
      </c>
      <c r="AU3" s="172" t="s">
        <v>1262</v>
      </c>
      <c r="AV3" s="170" t="s">
        <v>1263</v>
      </c>
      <c r="AW3" s="172" t="s">
        <v>1262</v>
      </c>
      <c r="AX3" s="170" t="s">
        <v>1263</v>
      </c>
      <c r="AY3" s="173" t="s">
        <v>1264</v>
      </c>
      <c r="AZ3" s="174" t="s">
        <v>1181</v>
      </c>
      <c r="BA3" s="175" t="s">
        <v>1265</v>
      </c>
      <c r="BB3" s="174" t="s">
        <v>1266</v>
      </c>
      <c r="BC3" s="176" t="s">
        <v>1267</v>
      </c>
      <c r="BD3" s="176" t="s">
        <v>1267</v>
      </c>
      <c r="BE3" s="176" t="s">
        <v>1267</v>
      </c>
      <c r="BF3" s="176" t="s">
        <v>1267</v>
      </c>
      <c r="BG3" s="177" t="s">
        <v>1268</v>
      </c>
      <c r="BH3" s="177"/>
      <c r="BI3" s="178" t="s">
        <v>1269</v>
      </c>
      <c r="BJ3" s="179" t="s">
        <v>1270</v>
      </c>
      <c r="BK3" s="180" t="s">
        <v>1181</v>
      </c>
      <c r="BL3" s="181" t="s">
        <v>1269</v>
      </c>
      <c r="BM3" s="182" t="s">
        <v>1270</v>
      </c>
      <c r="BN3" s="183" t="s">
        <v>1181</v>
      </c>
      <c r="BO3" s="178" t="s">
        <v>1269</v>
      </c>
      <c r="BP3" s="179" t="s">
        <v>1270</v>
      </c>
      <c r="BQ3" s="180" t="s">
        <v>1181</v>
      </c>
      <c r="BR3" s="181" t="s">
        <v>1269</v>
      </c>
      <c r="BS3" s="182" t="s">
        <v>1270</v>
      </c>
      <c r="BT3" s="184" t="s">
        <v>1181</v>
      </c>
      <c r="BU3" s="185" t="s">
        <v>1271</v>
      </c>
      <c r="BV3" s="185" t="s">
        <v>1272</v>
      </c>
      <c r="BW3" s="185" t="s">
        <v>1273</v>
      </c>
      <c r="BX3" s="186" t="s">
        <v>1274</v>
      </c>
      <c r="BY3" s="187" t="s">
        <v>1275</v>
      </c>
      <c r="BZ3" s="192"/>
      <c r="CA3" s="193"/>
      <c r="CB3" s="146" t="s">
        <v>1276</v>
      </c>
      <c r="CC3" s="188" t="s">
        <v>1277</v>
      </c>
      <c r="CD3" s="189" t="s">
        <v>1181</v>
      </c>
      <c r="CE3" s="147" t="s">
        <v>1278</v>
      </c>
      <c r="CF3" s="190" t="s">
        <v>1279</v>
      </c>
      <c r="CG3" s="190" t="s">
        <v>1181</v>
      </c>
      <c r="CH3" s="102"/>
      <c r="CI3" s="102"/>
      <c r="CJ3" s="102"/>
      <c r="CK3" s="102"/>
      <c r="CL3" s="102"/>
      <c r="CM3" s="102"/>
      <c r="CN3" s="102"/>
      <c r="CO3" s="102"/>
      <c r="CP3" s="102"/>
      <c r="CQ3" s="102"/>
      <c r="CR3" s="102"/>
      <c r="CS3" s="102"/>
      <c r="CT3" s="102"/>
    </row>
    <row r="4" spans="1:98" s="7" customFormat="1" ht="29.25" customHeight="1" x14ac:dyDescent="0.25">
      <c r="A4" s="7" t="s">
        <v>16</v>
      </c>
      <c r="B4" s="8" t="s">
        <v>686</v>
      </c>
      <c r="C4" s="8" t="s">
        <v>685</v>
      </c>
      <c r="D4" s="8" t="s">
        <v>684</v>
      </c>
      <c r="E4" s="8"/>
      <c r="F4" s="8" t="s">
        <v>14</v>
      </c>
      <c r="G4" s="8">
        <v>201610</v>
      </c>
      <c r="H4" s="8" t="s">
        <v>91</v>
      </c>
      <c r="I4" s="8" t="s">
        <v>687</v>
      </c>
      <c r="J4" s="8"/>
      <c r="K4" s="10" t="s">
        <v>688</v>
      </c>
      <c r="L4" s="11">
        <v>42037</v>
      </c>
      <c r="M4" s="8" t="s">
        <v>14</v>
      </c>
      <c r="N4" s="8" t="s">
        <v>13</v>
      </c>
      <c r="O4" s="8" t="s">
        <v>690</v>
      </c>
      <c r="P4" s="8" t="s">
        <v>690</v>
      </c>
      <c r="Q4" s="8" t="s">
        <v>13</v>
      </c>
      <c r="R4" s="8" t="s">
        <v>13</v>
      </c>
      <c r="S4" s="8" t="s">
        <v>691</v>
      </c>
      <c r="T4" s="8" t="s">
        <v>692</v>
      </c>
      <c r="U4" s="12">
        <v>43</v>
      </c>
      <c r="V4" s="8" t="s">
        <v>91</v>
      </c>
      <c r="W4" s="8" t="s">
        <v>13</v>
      </c>
      <c r="X4" s="8" t="s">
        <v>16</v>
      </c>
      <c r="Y4" s="11">
        <v>42037</v>
      </c>
      <c r="Z4" s="13" t="s">
        <v>693</v>
      </c>
      <c r="AA4" s="14"/>
      <c r="AB4" s="14" t="s">
        <v>694</v>
      </c>
      <c r="AC4" s="14">
        <v>1992</v>
      </c>
      <c r="AD4" s="7" t="s">
        <v>695</v>
      </c>
      <c r="AE4" s="14"/>
      <c r="AF4" s="14"/>
      <c r="AG4" s="15">
        <v>42038</v>
      </c>
      <c r="AH4" s="15"/>
      <c r="AI4" s="15"/>
      <c r="AJ4" s="16"/>
      <c r="AK4" s="16"/>
      <c r="AL4" s="16"/>
      <c r="AM4" s="16"/>
      <c r="AN4" s="16"/>
      <c r="AO4" s="16"/>
      <c r="AP4" s="16"/>
      <c r="AQ4" s="16"/>
      <c r="AR4" s="17"/>
      <c r="AS4" s="17"/>
      <c r="AT4" s="17"/>
      <c r="AU4" s="16"/>
      <c r="AV4" s="16"/>
      <c r="AW4" s="16"/>
      <c r="AX4" s="16"/>
      <c r="AY4" s="14"/>
      <c r="AZ4" s="18"/>
      <c r="BA4" s="14"/>
      <c r="BB4" s="16"/>
      <c r="BC4" s="15"/>
      <c r="BD4" s="15"/>
      <c r="BE4" s="15"/>
      <c r="BF4" s="15"/>
      <c r="BG4" s="14"/>
      <c r="BH4" s="14"/>
      <c r="BI4" s="19" t="s">
        <v>696</v>
      </c>
      <c r="BJ4" s="20"/>
      <c r="BK4" s="21" t="s">
        <v>697</v>
      </c>
      <c r="BL4" s="22" t="s">
        <v>698</v>
      </c>
      <c r="BM4" s="23"/>
      <c r="BN4" s="24" t="s">
        <v>699</v>
      </c>
      <c r="BO4" s="25"/>
      <c r="BP4" s="25"/>
      <c r="BQ4" s="25"/>
      <c r="BR4" s="25"/>
      <c r="BS4" s="25"/>
      <c r="BT4" s="25"/>
      <c r="BU4" s="26"/>
      <c r="BV4" s="26" t="s">
        <v>21</v>
      </c>
      <c r="BW4" s="26" t="s">
        <v>700</v>
      </c>
      <c r="BX4" s="26"/>
      <c r="BY4" s="27"/>
      <c r="BZ4" s="28"/>
      <c r="CA4" s="28"/>
      <c r="CB4" s="14" t="s">
        <v>701</v>
      </c>
      <c r="CD4" s="14"/>
      <c r="CE4" s="14" t="s">
        <v>701</v>
      </c>
      <c r="CF4" s="14"/>
      <c r="CG4" s="14"/>
      <c r="CH4" s="14"/>
      <c r="CI4" s="14"/>
      <c r="CJ4" s="14"/>
      <c r="CK4" s="14"/>
      <c r="CL4" s="14"/>
      <c r="CM4" s="14"/>
      <c r="CN4" s="14"/>
      <c r="CO4" s="14"/>
      <c r="CP4" s="14"/>
      <c r="CQ4" s="14"/>
      <c r="CR4" s="14"/>
      <c r="CS4" s="14"/>
    </row>
    <row r="5" spans="1:98" s="14" customFormat="1" ht="14.1" customHeight="1" x14ac:dyDescent="0.25">
      <c r="A5" s="7" t="s">
        <v>16</v>
      </c>
      <c r="B5" s="29" t="s">
        <v>704</v>
      </c>
      <c r="C5" s="29" t="s">
        <v>703</v>
      </c>
      <c r="D5" s="29" t="s">
        <v>702</v>
      </c>
      <c r="E5" s="29"/>
      <c r="F5" s="29" t="s">
        <v>14</v>
      </c>
      <c r="G5" s="8">
        <v>201610</v>
      </c>
      <c r="H5" s="8" t="s">
        <v>91</v>
      </c>
      <c r="I5" s="30" t="s">
        <v>705</v>
      </c>
      <c r="J5" s="29"/>
      <c r="K5" s="10" t="s">
        <v>688</v>
      </c>
      <c r="L5" s="31">
        <v>42075</v>
      </c>
      <c r="M5" s="29" t="s">
        <v>14</v>
      </c>
      <c r="N5" s="29" t="s">
        <v>13</v>
      </c>
      <c r="O5" s="29" t="s">
        <v>706</v>
      </c>
      <c r="P5" s="29" t="s">
        <v>706</v>
      </c>
      <c r="Q5" s="29" t="s">
        <v>707</v>
      </c>
      <c r="R5" s="29" t="s">
        <v>708</v>
      </c>
      <c r="S5" s="29" t="s">
        <v>691</v>
      </c>
      <c r="T5" s="29" t="s">
        <v>709</v>
      </c>
      <c r="U5" s="32">
        <v>28</v>
      </c>
      <c r="V5" s="29" t="s">
        <v>91</v>
      </c>
      <c r="W5" s="29" t="s">
        <v>13</v>
      </c>
      <c r="X5" s="29" t="s">
        <v>16</v>
      </c>
      <c r="Y5" s="31">
        <v>42075.417175925926</v>
      </c>
      <c r="Z5" s="33" t="s">
        <v>710</v>
      </c>
      <c r="AC5" s="14">
        <v>2009</v>
      </c>
      <c r="AD5" s="14" t="s">
        <v>711</v>
      </c>
      <c r="AG5" s="34">
        <v>42076</v>
      </c>
      <c r="AU5" s="35" t="s">
        <v>712</v>
      </c>
      <c r="AV5" s="35" t="s">
        <v>713</v>
      </c>
      <c r="BI5" s="36"/>
      <c r="BJ5" s="37"/>
      <c r="BK5" s="36"/>
      <c r="BL5" s="22" t="s">
        <v>698</v>
      </c>
      <c r="BM5" s="22"/>
      <c r="BN5" s="22"/>
      <c r="BO5" s="36"/>
      <c r="BP5" s="36"/>
      <c r="BQ5" s="36"/>
      <c r="BR5" s="36"/>
      <c r="BS5" s="36"/>
      <c r="BT5" s="36"/>
      <c r="BU5" s="22"/>
      <c r="BV5" s="22" t="s">
        <v>21</v>
      </c>
      <c r="BW5" s="22"/>
      <c r="BX5" s="22"/>
      <c r="BY5" s="36"/>
      <c r="BZ5" s="36"/>
      <c r="CA5" s="36"/>
      <c r="CB5" s="38"/>
      <c r="CC5" s="38"/>
      <c r="CD5" s="39"/>
      <c r="CE5" s="28" t="s">
        <v>701</v>
      </c>
      <c r="CF5" s="7"/>
    </row>
    <row r="6" spans="1:98" s="14" customFormat="1" ht="14.1" customHeight="1" x14ac:dyDescent="0.25">
      <c r="A6" s="7" t="s">
        <v>16</v>
      </c>
      <c r="B6" s="8" t="s">
        <v>716</v>
      </c>
      <c r="C6" s="8" t="s">
        <v>715</v>
      </c>
      <c r="D6" s="8" t="s">
        <v>714</v>
      </c>
      <c r="E6" s="8"/>
      <c r="F6" s="8" t="s">
        <v>14</v>
      </c>
      <c r="G6" s="8">
        <v>201610</v>
      </c>
      <c r="H6" s="8" t="s">
        <v>91</v>
      </c>
      <c r="I6" s="8" t="s">
        <v>717</v>
      </c>
      <c r="J6" s="9" t="s">
        <v>718</v>
      </c>
      <c r="K6" s="10" t="s">
        <v>688</v>
      </c>
      <c r="L6" s="11">
        <v>42038</v>
      </c>
      <c r="M6" s="8" t="s">
        <v>14</v>
      </c>
      <c r="N6" s="8" t="s">
        <v>13</v>
      </c>
      <c r="O6" s="8" t="s">
        <v>719</v>
      </c>
      <c r="P6" s="8" t="s">
        <v>719</v>
      </c>
      <c r="Q6" s="8" t="s">
        <v>720</v>
      </c>
      <c r="R6" s="8" t="s">
        <v>13</v>
      </c>
      <c r="S6" s="8" t="s">
        <v>691</v>
      </c>
      <c r="T6" s="8" t="s">
        <v>692</v>
      </c>
      <c r="U6" s="12">
        <v>24</v>
      </c>
      <c r="V6" s="8" t="s">
        <v>91</v>
      </c>
      <c r="W6" s="8" t="s">
        <v>13</v>
      </c>
      <c r="X6" s="8" t="s">
        <v>16</v>
      </c>
      <c r="Y6" s="11">
        <v>42038</v>
      </c>
      <c r="Z6" s="13" t="s">
        <v>693</v>
      </c>
      <c r="AC6" s="14" t="s">
        <v>721</v>
      </c>
      <c r="AD6" s="7" t="s">
        <v>722</v>
      </c>
      <c r="AG6" s="15">
        <v>42040</v>
      </c>
      <c r="AH6" s="34"/>
      <c r="AI6" s="34"/>
      <c r="AJ6" s="16"/>
      <c r="AK6" s="16"/>
      <c r="AL6" s="16"/>
      <c r="AM6" s="16"/>
      <c r="AN6" s="16"/>
      <c r="AO6" s="16"/>
      <c r="AP6" s="16"/>
      <c r="AQ6" s="16"/>
      <c r="AR6" s="17"/>
      <c r="AS6" s="17"/>
      <c r="AT6" s="17"/>
      <c r="AU6" s="16"/>
      <c r="AV6" s="16"/>
      <c r="AW6" s="16"/>
      <c r="AX6" s="16"/>
      <c r="AZ6" s="18"/>
      <c r="BB6" s="16"/>
      <c r="BC6" s="15"/>
      <c r="BD6" s="15"/>
      <c r="BE6" s="15"/>
      <c r="BF6" s="15"/>
      <c r="BI6" s="19" t="s">
        <v>696</v>
      </c>
      <c r="BJ6" s="20"/>
      <c r="BK6" s="21" t="s">
        <v>697</v>
      </c>
      <c r="BL6" s="22" t="s">
        <v>698</v>
      </c>
      <c r="BM6" s="23"/>
      <c r="BN6" s="24" t="s">
        <v>723</v>
      </c>
      <c r="BO6" s="25"/>
      <c r="BP6" s="25"/>
      <c r="BQ6" s="25"/>
      <c r="BR6" s="25"/>
      <c r="BS6" s="25"/>
      <c r="BT6" s="25"/>
      <c r="BU6" s="26"/>
      <c r="BV6" s="26" t="s">
        <v>21</v>
      </c>
      <c r="BW6" s="26" t="s">
        <v>700</v>
      </c>
      <c r="BX6" s="26"/>
      <c r="BY6" s="28"/>
      <c r="BZ6" s="28"/>
      <c r="CA6" s="28"/>
      <c r="CB6" s="14" t="s">
        <v>701</v>
      </c>
      <c r="CC6" s="7"/>
      <c r="CE6" s="14" t="s">
        <v>701</v>
      </c>
    </row>
    <row r="7" spans="1:98" s="14" customFormat="1" ht="14.1" customHeight="1" x14ac:dyDescent="0.25">
      <c r="A7" s="7" t="s">
        <v>16</v>
      </c>
      <c r="B7" s="8" t="s">
        <v>726</v>
      </c>
      <c r="C7" s="8" t="s">
        <v>725</v>
      </c>
      <c r="D7" s="8" t="s">
        <v>724</v>
      </c>
      <c r="E7" s="8"/>
      <c r="F7" s="8" t="s">
        <v>14</v>
      </c>
      <c r="G7" s="8">
        <v>201610</v>
      </c>
      <c r="H7" s="8" t="s">
        <v>91</v>
      </c>
      <c r="I7" s="30" t="s">
        <v>727</v>
      </c>
      <c r="J7" s="9" t="s">
        <v>728</v>
      </c>
      <c r="K7" s="10" t="s">
        <v>688</v>
      </c>
      <c r="L7" s="11">
        <v>42031</v>
      </c>
      <c r="M7" s="8" t="s">
        <v>14</v>
      </c>
      <c r="N7" s="8" t="s">
        <v>13</v>
      </c>
      <c r="O7" s="8" t="s">
        <v>729</v>
      </c>
      <c r="P7" s="8" t="s">
        <v>729</v>
      </c>
      <c r="Q7" s="8" t="s">
        <v>719</v>
      </c>
      <c r="R7" s="8" t="s">
        <v>13</v>
      </c>
      <c r="S7" s="8" t="s">
        <v>691</v>
      </c>
      <c r="T7" s="8" t="s">
        <v>692</v>
      </c>
      <c r="U7" s="12">
        <v>22</v>
      </c>
      <c r="V7" s="8" t="s">
        <v>91</v>
      </c>
      <c r="W7" s="8" t="s">
        <v>13</v>
      </c>
      <c r="X7" s="8" t="s">
        <v>16</v>
      </c>
      <c r="Y7" s="11">
        <v>42037</v>
      </c>
      <c r="Z7" s="13" t="s">
        <v>693</v>
      </c>
      <c r="AB7" s="14" t="s">
        <v>694</v>
      </c>
      <c r="AC7" s="14">
        <v>2013</v>
      </c>
      <c r="AD7" s="7" t="s">
        <v>730</v>
      </c>
      <c r="AG7" s="15">
        <v>42038</v>
      </c>
      <c r="AH7" s="15"/>
      <c r="AI7" s="15"/>
      <c r="AJ7" s="16"/>
      <c r="AK7" s="16"/>
      <c r="AL7" s="16"/>
      <c r="AM7" s="16"/>
      <c r="AN7" s="16"/>
      <c r="AO7" s="16"/>
      <c r="AP7" s="16"/>
      <c r="AQ7" s="16"/>
      <c r="AR7" s="17"/>
      <c r="AS7" s="17"/>
      <c r="AT7" s="17"/>
      <c r="AU7" s="16"/>
      <c r="AV7" s="16"/>
      <c r="AW7" s="16"/>
      <c r="AX7" s="16"/>
      <c r="AY7" s="18"/>
      <c r="AZ7" s="18"/>
      <c r="BB7" s="16"/>
      <c r="BC7" s="15"/>
      <c r="BD7" s="15"/>
      <c r="BE7" s="15"/>
      <c r="BF7" s="15"/>
      <c r="BI7" s="19" t="s">
        <v>696</v>
      </c>
      <c r="BJ7" s="20"/>
      <c r="BK7" s="21" t="s">
        <v>14</v>
      </c>
      <c r="BL7" s="22" t="s">
        <v>698</v>
      </c>
      <c r="BM7" s="23"/>
      <c r="BN7" s="24" t="s">
        <v>731</v>
      </c>
      <c r="BO7" s="25"/>
      <c r="BP7" s="25"/>
      <c r="BQ7" s="25"/>
      <c r="BR7" s="25"/>
      <c r="BS7" s="25"/>
      <c r="BT7" s="25"/>
      <c r="BU7" s="26"/>
      <c r="BV7" s="26"/>
      <c r="BW7" s="26"/>
      <c r="BX7" s="26" t="s">
        <v>14</v>
      </c>
      <c r="BY7" s="28"/>
      <c r="BZ7" s="28"/>
      <c r="CA7" s="28"/>
      <c r="CB7" s="14" t="s">
        <v>701</v>
      </c>
      <c r="CC7" s="7"/>
      <c r="CE7" s="14" t="s">
        <v>701</v>
      </c>
    </row>
    <row r="8" spans="1:98" s="14" customFormat="1" ht="14.1" customHeight="1" x14ac:dyDescent="0.25">
      <c r="A8" s="7" t="s">
        <v>16</v>
      </c>
      <c r="B8" s="8" t="s">
        <v>734</v>
      </c>
      <c r="C8" s="8" t="s">
        <v>733</v>
      </c>
      <c r="D8" s="8" t="s">
        <v>732</v>
      </c>
      <c r="E8" s="8"/>
      <c r="F8" s="8" t="s">
        <v>14</v>
      </c>
      <c r="G8" s="8">
        <v>201610</v>
      </c>
      <c r="H8" s="8" t="s">
        <v>91</v>
      </c>
      <c r="I8" s="8" t="s">
        <v>735</v>
      </c>
      <c r="J8" s="8"/>
      <c r="K8" s="10" t="s">
        <v>688</v>
      </c>
      <c r="L8" s="11">
        <v>42038</v>
      </c>
      <c r="M8" s="8" t="s">
        <v>14</v>
      </c>
      <c r="N8" s="8" t="s">
        <v>736</v>
      </c>
      <c r="O8" s="8" t="s">
        <v>690</v>
      </c>
      <c r="P8" s="8" t="s">
        <v>720</v>
      </c>
      <c r="Q8" s="8" t="s">
        <v>690</v>
      </c>
      <c r="R8" s="8" t="s">
        <v>13</v>
      </c>
      <c r="S8" s="8" t="s">
        <v>737</v>
      </c>
      <c r="T8" s="8" t="s">
        <v>692</v>
      </c>
      <c r="U8" s="12">
        <v>27</v>
      </c>
      <c r="V8" s="8" t="s">
        <v>91</v>
      </c>
      <c r="W8" s="8" t="s">
        <v>13</v>
      </c>
      <c r="X8" s="8" t="s">
        <v>16</v>
      </c>
      <c r="Y8" s="11">
        <v>42053</v>
      </c>
      <c r="Z8" s="13" t="s">
        <v>738</v>
      </c>
      <c r="AC8" s="14">
        <v>2010</v>
      </c>
      <c r="AD8" s="14" t="s">
        <v>695</v>
      </c>
      <c r="AG8" s="15">
        <v>42055</v>
      </c>
      <c r="AH8" s="14" t="s">
        <v>739</v>
      </c>
      <c r="AJ8" s="16" t="s">
        <v>720</v>
      </c>
      <c r="AK8" s="16"/>
      <c r="AL8" s="16"/>
      <c r="AM8" s="16"/>
      <c r="AN8" s="16"/>
      <c r="AO8" s="16"/>
      <c r="AP8" s="16"/>
      <c r="AQ8" s="16"/>
      <c r="AR8" s="17"/>
      <c r="AS8" s="17"/>
      <c r="AT8" s="17"/>
      <c r="AU8" s="16"/>
      <c r="AV8" s="16"/>
      <c r="AW8" s="16"/>
      <c r="AX8" s="16"/>
      <c r="AZ8" s="18"/>
      <c r="BB8" s="16"/>
      <c r="BC8" s="15">
        <v>42041</v>
      </c>
      <c r="BD8" s="15"/>
      <c r="BE8" s="15"/>
      <c r="BF8" s="15"/>
      <c r="BI8" s="22" t="s">
        <v>740</v>
      </c>
      <c r="BJ8" s="37"/>
      <c r="BK8" s="36"/>
      <c r="BL8" s="22" t="s">
        <v>698</v>
      </c>
      <c r="BM8" s="36"/>
      <c r="BN8" s="36"/>
      <c r="BO8" s="36"/>
      <c r="BP8" s="36"/>
      <c r="BQ8" s="36"/>
      <c r="BR8" s="36"/>
      <c r="BS8" s="36"/>
      <c r="BT8" s="36"/>
      <c r="BU8" s="36"/>
      <c r="BV8" s="22" t="s">
        <v>21</v>
      </c>
      <c r="BW8" s="22"/>
      <c r="BX8" s="36"/>
      <c r="BY8" s="36"/>
      <c r="BZ8" s="36"/>
      <c r="CA8" s="36"/>
      <c r="CB8" s="38"/>
      <c r="CC8" s="38"/>
      <c r="CD8" s="39"/>
      <c r="CE8" s="28" t="s">
        <v>701</v>
      </c>
      <c r="CF8" s="7"/>
    </row>
    <row r="9" spans="1:98" s="14" customFormat="1" ht="14.1" customHeight="1" x14ac:dyDescent="0.25">
      <c r="A9" s="7" t="s">
        <v>16</v>
      </c>
      <c r="B9" s="8" t="s">
        <v>743</v>
      </c>
      <c r="C9" s="8" t="s">
        <v>742</v>
      </c>
      <c r="D9" s="8" t="s">
        <v>741</v>
      </c>
      <c r="E9" s="8"/>
      <c r="F9" s="8" t="s">
        <v>14</v>
      </c>
      <c r="G9" s="8">
        <v>201610</v>
      </c>
      <c r="H9" s="8" t="s">
        <v>91</v>
      </c>
      <c r="I9" s="40" t="s">
        <v>744</v>
      </c>
      <c r="J9" s="8" t="s">
        <v>745</v>
      </c>
      <c r="K9" s="10" t="s">
        <v>688</v>
      </c>
      <c r="L9" s="11">
        <v>42038</v>
      </c>
      <c r="M9" s="8" t="s">
        <v>14</v>
      </c>
      <c r="N9" s="8" t="s">
        <v>13</v>
      </c>
      <c r="O9" s="8" t="s">
        <v>690</v>
      </c>
      <c r="P9" s="8" t="s">
        <v>746</v>
      </c>
      <c r="Q9" s="8" t="s">
        <v>690</v>
      </c>
      <c r="R9" s="8" t="s">
        <v>747</v>
      </c>
      <c r="S9" s="8" t="s">
        <v>691</v>
      </c>
      <c r="T9" s="8" t="s">
        <v>692</v>
      </c>
      <c r="U9" s="12">
        <v>49</v>
      </c>
      <c r="V9" s="8" t="s">
        <v>91</v>
      </c>
      <c r="W9" s="8" t="s">
        <v>13</v>
      </c>
      <c r="X9" s="8" t="s">
        <v>16</v>
      </c>
      <c r="Y9" s="11">
        <v>42038.467476851853</v>
      </c>
      <c r="Z9" s="13" t="s">
        <v>693</v>
      </c>
      <c r="AC9" s="14">
        <v>2015</v>
      </c>
      <c r="AD9" s="7" t="s">
        <v>695</v>
      </c>
      <c r="AG9" s="15">
        <v>42044</v>
      </c>
      <c r="AH9" s="14" t="s">
        <v>739</v>
      </c>
      <c r="AI9" s="14" t="s">
        <v>739</v>
      </c>
      <c r="AJ9" s="16" t="s">
        <v>13</v>
      </c>
      <c r="AK9" s="16" t="s">
        <v>748</v>
      </c>
      <c r="AL9" s="16" t="s">
        <v>749</v>
      </c>
      <c r="AM9" s="16" t="s">
        <v>13</v>
      </c>
      <c r="AN9" s="16" t="s">
        <v>13</v>
      </c>
      <c r="AO9" s="16" t="s">
        <v>13</v>
      </c>
      <c r="AP9" s="17" t="s">
        <v>13</v>
      </c>
      <c r="AQ9" s="17" t="s">
        <v>13</v>
      </c>
      <c r="AR9" s="17" t="s">
        <v>13</v>
      </c>
      <c r="AS9" s="17" t="s">
        <v>13</v>
      </c>
      <c r="AT9" s="17" t="s">
        <v>13</v>
      </c>
      <c r="AU9" s="17" t="s">
        <v>13</v>
      </c>
      <c r="AV9" s="17" t="s">
        <v>13</v>
      </c>
      <c r="AW9" s="17" t="s">
        <v>13</v>
      </c>
      <c r="AX9" s="17" t="s">
        <v>13</v>
      </c>
      <c r="AY9" s="14" t="s">
        <v>13</v>
      </c>
      <c r="AZ9" s="14" t="s">
        <v>13</v>
      </c>
      <c r="BA9" s="14" t="s">
        <v>739</v>
      </c>
      <c r="BB9" s="41" t="s">
        <v>750</v>
      </c>
      <c r="BC9" s="15" t="s">
        <v>13</v>
      </c>
      <c r="BD9" s="15" t="s">
        <v>13</v>
      </c>
      <c r="BE9" s="15" t="s">
        <v>13</v>
      </c>
      <c r="BF9" s="15" t="s">
        <v>13</v>
      </c>
      <c r="BG9" s="14" t="s">
        <v>13</v>
      </c>
      <c r="BH9" s="14" t="s">
        <v>13</v>
      </c>
      <c r="BI9" s="19" t="s">
        <v>696</v>
      </c>
      <c r="BJ9" s="20"/>
      <c r="BK9" s="21" t="s">
        <v>14</v>
      </c>
      <c r="BL9" s="22" t="s">
        <v>696</v>
      </c>
      <c r="BM9" s="23"/>
      <c r="BN9" s="24" t="s">
        <v>751</v>
      </c>
      <c r="BO9" s="25"/>
      <c r="BP9" s="25"/>
      <c r="BQ9" s="25"/>
      <c r="BR9" s="25"/>
      <c r="BS9" s="25"/>
      <c r="BT9" s="25"/>
      <c r="BU9" s="26" t="s">
        <v>752</v>
      </c>
      <c r="BV9" s="26"/>
      <c r="BW9" s="26" t="s">
        <v>700</v>
      </c>
      <c r="BX9" s="26"/>
      <c r="BY9" s="28"/>
      <c r="BZ9" s="28"/>
      <c r="CA9" s="28"/>
      <c r="CB9" s="14" t="s">
        <v>701</v>
      </c>
      <c r="CC9" s="7"/>
      <c r="CE9" s="14" t="s">
        <v>701</v>
      </c>
    </row>
    <row r="10" spans="1:98" s="42" customFormat="1" ht="14.1" customHeight="1" x14ac:dyDescent="0.25">
      <c r="A10" s="7" t="s">
        <v>16</v>
      </c>
      <c r="B10" s="8" t="s">
        <v>755</v>
      </c>
      <c r="C10" s="8" t="s">
        <v>754</v>
      </c>
      <c r="D10" s="8" t="s">
        <v>753</v>
      </c>
      <c r="E10" s="8"/>
      <c r="F10" s="8" t="s">
        <v>14</v>
      </c>
      <c r="G10" s="8">
        <v>201610</v>
      </c>
      <c r="H10" s="8" t="s">
        <v>91</v>
      </c>
      <c r="I10" s="30" t="s">
        <v>756</v>
      </c>
      <c r="J10" s="8"/>
      <c r="K10" s="10" t="s">
        <v>688</v>
      </c>
      <c r="L10" s="11">
        <v>42045</v>
      </c>
      <c r="M10" s="8" t="s">
        <v>14</v>
      </c>
      <c r="N10" s="8" t="s">
        <v>13</v>
      </c>
      <c r="O10" s="8" t="s">
        <v>690</v>
      </c>
      <c r="P10" s="8" t="s">
        <v>690</v>
      </c>
      <c r="Q10" s="8" t="s">
        <v>757</v>
      </c>
      <c r="R10" s="8" t="s">
        <v>13</v>
      </c>
      <c r="S10" s="8" t="s">
        <v>691</v>
      </c>
      <c r="T10" s="8" t="s">
        <v>692</v>
      </c>
      <c r="U10" s="12">
        <v>23</v>
      </c>
      <c r="V10" s="8" t="s">
        <v>91</v>
      </c>
      <c r="W10" s="8" t="s">
        <v>13</v>
      </c>
      <c r="X10" s="8" t="s">
        <v>16</v>
      </c>
      <c r="Y10" s="11">
        <v>42045</v>
      </c>
      <c r="Z10" s="33" t="s">
        <v>738</v>
      </c>
      <c r="AA10" s="14"/>
      <c r="AB10" s="14"/>
      <c r="AC10" s="14">
        <v>2014</v>
      </c>
      <c r="AD10" s="14" t="s">
        <v>695</v>
      </c>
      <c r="AE10" s="14"/>
      <c r="AF10" s="14"/>
      <c r="AG10" s="15"/>
      <c r="AH10" s="14"/>
      <c r="AI10" s="14"/>
      <c r="AJ10" s="14"/>
      <c r="AK10" s="14"/>
      <c r="AL10" s="14"/>
      <c r="AM10" s="14"/>
      <c r="AN10" s="14"/>
      <c r="AO10" s="14"/>
      <c r="AP10" s="14"/>
      <c r="AQ10" s="14"/>
      <c r="AR10" s="14"/>
      <c r="AS10" s="14"/>
      <c r="AT10" s="14"/>
      <c r="AU10" s="14"/>
      <c r="AV10" s="14"/>
      <c r="AW10" s="14"/>
      <c r="AX10" s="14"/>
      <c r="AY10" s="14"/>
      <c r="AZ10" s="14"/>
      <c r="BA10" s="14"/>
      <c r="BB10" s="14"/>
      <c r="BC10" s="15"/>
      <c r="BD10" s="15"/>
      <c r="BE10" s="15"/>
      <c r="BF10" s="15"/>
      <c r="BG10" s="14"/>
      <c r="BH10" s="14"/>
      <c r="BI10" s="22" t="s">
        <v>740</v>
      </c>
      <c r="BJ10" s="37"/>
      <c r="BK10" s="36"/>
      <c r="BL10" s="36"/>
      <c r="BM10" s="36"/>
      <c r="BN10" s="36"/>
      <c r="BO10" s="36"/>
      <c r="BP10" s="36"/>
      <c r="BQ10" s="36"/>
      <c r="BR10" s="36"/>
      <c r="BS10" s="36"/>
      <c r="BT10" s="36"/>
      <c r="BU10" s="36"/>
      <c r="BV10" s="22"/>
      <c r="BW10" s="22" t="s">
        <v>700</v>
      </c>
      <c r="BX10" s="36"/>
      <c r="BY10" s="36"/>
      <c r="BZ10" s="36"/>
      <c r="CA10" s="36"/>
      <c r="CB10" s="38"/>
      <c r="CC10" s="38"/>
      <c r="CD10" s="39"/>
      <c r="CE10" s="28" t="s">
        <v>701</v>
      </c>
      <c r="CF10" s="7"/>
      <c r="CG10" s="14"/>
      <c r="CH10" s="14"/>
      <c r="CI10" s="14"/>
      <c r="CJ10" s="14"/>
      <c r="CK10" s="14"/>
      <c r="CL10" s="14"/>
      <c r="CM10" s="14"/>
      <c r="CN10" s="14"/>
      <c r="CO10" s="14"/>
      <c r="CP10" s="14"/>
      <c r="CQ10" s="14"/>
      <c r="CR10" s="14"/>
      <c r="CS10" s="14"/>
    </row>
    <row r="11" spans="1:98" s="14" customFormat="1" ht="14.1" customHeight="1" x14ac:dyDescent="0.25">
      <c r="A11" s="7" t="s">
        <v>16</v>
      </c>
      <c r="B11" s="14" t="s">
        <v>87</v>
      </c>
      <c r="C11" s="14" t="s">
        <v>89</v>
      </c>
      <c r="D11" s="14" t="s">
        <v>88</v>
      </c>
      <c r="F11" s="8" t="s">
        <v>14</v>
      </c>
      <c r="G11" s="8">
        <v>201610</v>
      </c>
      <c r="H11" s="8" t="s">
        <v>91</v>
      </c>
      <c r="I11" s="14" t="s">
        <v>758</v>
      </c>
      <c r="J11" s="9" t="s">
        <v>90</v>
      </c>
      <c r="K11" s="10" t="s">
        <v>688</v>
      </c>
      <c r="L11" s="11">
        <v>41995</v>
      </c>
      <c r="M11" s="8" t="s">
        <v>14</v>
      </c>
      <c r="N11" s="8" t="s">
        <v>13</v>
      </c>
      <c r="O11" s="8" t="s">
        <v>759</v>
      </c>
      <c r="P11" s="8" t="s">
        <v>759</v>
      </c>
      <c r="Q11" s="8" t="s">
        <v>13</v>
      </c>
      <c r="R11" s="8" t="s">
        <v>13</v>
      </c>
      <c r="S11" s="8" t="s">
        <v>760</v>
      </c>
      <c r="T11" s="8" t="s">
        <v>692</v>
      </c>
      <c r="U11" s="12">
        <v>20</v>
      </c>
      <c r="V11" s="8" t="s">
        <v>91</v>
      </c>
      <c r="W11" s="8" t="s">
        <v>13</v>
      </c>
      <c r="X11" s="8" t="s">
        <v>16</v>
      </c>
      <c r="Y11" s="11">
        <v>42032</v>
      </c>
      <c r="Z11" s="13" t="s">
        <v>693</v>
      </c>
      <c r="AB11" s="14" t="s">
        <v>694</v>
      </c>
      <c r="AC11" s="14">
        <v>2013</v>
      </c>
      <c r="AD11" s="7" t="s">
        <v>695</v>
      </c>
      <c r="AG11" s="15">
        <v>42032</v>
      </c>
      <c r="AH11" s="15"/>
      <c r="AI11" s="15"/>
      <c r="AJ11" s="16"/>
      <c r="AK11" s="16"/>
      <c r="AL11" s="16"/>
      <c r="AM11" s="16"/>
      <c r="AN11" s="16"/>
      <c r="AO11" s="16"/>
      <c r="AP11" s="16"/>
      <c r="AQ11" s="16"/>
      <c r="AR11" s="17"/>
      <c r="AS11" s="17"/>
      <c r="AT11" s="17"/>
      <c r="AU11" s="43" t="s">
        <v>761</v>
      </c>
      <c r="AV11" s="16" t="s">
        <v>762</v>
      </c>
      <c r="AW11" s="43">
        <v>42017</v>
      </c>
      <c r="AX11" s="16" t="s">
        <v>763</v>
      </c>
      <c r="AY11" s="18"/>
      <c r="AZ11" s="16"/>
      <c r="BA11" s="37"/>
      <c r="BB11" s="16"/>
      <c r="BC11" s="15">
        <v>42031</v>
      </c>
      <c r="BD11" s="15"/>
      <c r="BE11" s="15"/>
      <c r="BF11" s="15"/>
      <c r="BG11" s="42"/>
      <c r="BI11" s="19" t="s">
        <v>698</v>
      </c>
      <c r="BJ11" s="20">
        <v>4</v>
      </c>
      <c r="BK11" s="21" t="s">
        <v>697</v>
      </c>
      <c r="BL11" s="22" t="s">
        <v>698</v>
      </c>
      <c r="BM11" s="23">
        <v>4</v>
      </c>
      <c r="BN11" s="24"/>
      <c r="BO11" s="25"/>
      <c r="BP11" s="25"/>
      <c r="BQ11" s="25"/>
      <c r="BR11" s="25"/>
      <c r="BS11" s="25"/>
      <c r="BT11" s="25"/>
      <c r="BU11" s="26"/>
      <c r="BV11" s="26" t="s">
        <v>21</v>
      </c>
      <c r="BW11" s="26" t="s">
        <v>700</v>
      </c>
      <c r="BX11" s="26"/>
      <c r="BY11" s="44"/>
      <c r="BZ11" s="28"/>
      <c r="CA11" s="28"/>
      <c r="CB11" s="14" t="s">
        <v>701</v>
      </c>
      <c r="CC11" s="7"/>
      <c r="CE11" s="14" t="s">
        <v>701</v>
      </c>
      <c r="CS11" s="42"/>
    </row>
    <row r="12" spans="1:98" s="14" customFormat="1" ht="14.1" customHeight="1" x14ac:dyDescent="0.25">
      <c r="A12" s="7" t="s">
        <v>16</v>
      </c>
      <c r="B12" s="8" t="s">
        <v>766</v>
      </c>
      <c r="C12" s="7" t="s">
        <v>764</v>
      </c>
      <c r="D12" s="14" t="s">
        <v>120</v>
      </c>
      <c r="E12" s="7" t="s">
        <v>765</v>
      </c>
      <c r="F12" s="45" t="s">
        <v>692</v>
      </c>
      <c r="G12" s="8">
        <v>201610</v>
      </c>
      <c r="H12" s="8" t="s">
        <v>91</v>
      </c>
      <c r="I12" s="14" t="s">
        <v>767</v>
      </c>
      <c r="J12" s="8" t="s">
        <v>768</v>
      </c>
      <c r="K12" s="10" t="s">
        <v>688</v>
      </c>
      <c r="L12" s="11">
        <v>41990</v>
      </c>
      <c r="M12" s="45" t="s">
        <v>692</v>
      </c>
      <c r="N12" s="8" t="s">
        <v>13</v>
      </c>
      <c r="O12" s="8" t="s">
        <v>690</v>
      </c>
      <c r="P12" s="8" t="s">
        <v>690</v>
      </c>
      <c r="Q12" s="8" t="s">
        <v>720</v>
      </c>
      <c r="R12" s="8" t="s">
        <v>13</v>
      </c>
      <c r="S12" s="8" t="s">
        <v>769</v>
      </c>
      <c r="T12" s="8" t="s">
        <v>692</v>
      </c>
      <c r="U12" s="12">
        <v>33</v>
      </c>
      <c r="V12" s="8" t="s">
        <v>91</v>
      </c>
      <c r="W12" s="8" t="s">
        <v>13</v>
      </c>
      <c r="X12" s="8" t="s">
        <v>16</v>
      </c>
      <c r="Y12" s="11">
        <v>42038</v>
      </c>
      <c r="Z12" s="13" t="s">
        <v>693</v>
      </c>
      <c r="AB12" s="14" t="s">
        <v>694</v>
      </c>
      <c r="AC12" s="14" t="s">
        <v>721</v>
      </c>
      <c r="AD12" s="7" t="s">
        <v>695</v>
      </c>
      <c r="AG12" s="15">
        <v>42040</v>
      </c>
      <c r="AH12" s="15"/>
      <c r="AI12" s="15"/>
      <c r="AJ12" s="16" t="s">
        <v>770</v>
      </c>
      <c r="AK12" s="16"/>
      <c r="AL12" s="16"/>
      <c r="AM12" s="16"/>
      <c r="AN12" s="16"/>
      <c r="AO12" s="16"/>
      <c r="AP12" s="16"/>
      <c r="AQ12" s="16"/>
      <c r="AR12" s="17"/>
      <c r="AS12" s="17"/>
      <c r="AT12" s="17"/>
      <c r="AU12" s="43">
        <v>42013</v>
      </c>
      <c r="AV12" s="16" t="s">
        <v>771</v>
      </c>
      <c r="AW12" s="43" t="s">
        <v>712</v>
      </c>
      <c r="AX12" s="16" t="s">
        <v>772</v>
      </c>
      <c r="AY12" s="46" t="s">
        <v>773</v>
      </c>
      <c r="AZ12" s="41" t="s">
        <v>774</v>
      </c>
      <c r="BA12" s="47"/>
      <c r="BB12" s="41"/>
      <c r="BC12" s="15">
        <v>42030</v>
      </c>
      <c r="BD12" s="15"/>
      <c r="BE12" s="15"/>
      <c r="BF12" s="15"/>
      <c r="BG12" s="42"/>
      <c r="BI12" s="19" t="s">
        <v>775</v>
      </c>
      <c r="BJ12" s="20"/>
      <c r="BK12" s="21" t="s">
        <v>776</v>
      </c>
      <c r="BL12" s="22" t="s">
        <v>698</v>
      </c>
      <c r="BM12" s="23"/>
      <c r="BN12" s="24" t="s">
        <v>777</v>
      </c>
      <c r="BO12" s="25"/>
      <c r="BP12" s="25"/>
      <c r="BQ12" s="25"/>
      <c r="BR12" s="25"/>
      <c r="BS12" s="25"/>
      <c r="BT12" s="25"/>
      <c r="BU12" s="26" t="s">
        <v>752</v>
      </c>
      <c r="BV12" s="26" t="s">
        <v>21</v>
      </c>
      <c r="BW12" s="26" t="s">
        <v>700</v>
      </c>
      <c r="BX12" s="26"/>
      <c r="BY12" s="44"/>
      <c r="BZ12" s="28" t="s">
        <v>696</v>
      </c>
      <c r="CA12" s="28"/>
      <c r="CB12" s="14" t="s">
        <v>701</v>
      </c>
      <c r="CC12" s="7"/>
      <c r="CE12" s="14" t="s">
        <v>701</v>
      </c>
    </row>
    <row r="13" spans="1:98" s="14" customFormat="1" ht="25.5" customHeight="1" x14ac:dyDescent="0.25">
      <c r="A13" s="7" t="s">
        <v>16</v>
      </c>
      <c r="B13" s="8" t="s">
        <v>780</v>
      </c>
      <c r="C13" s="8" t="s">
        <v>779</v>
      </c>
      <c r="D13" s="8" t="s">
        <v>778</v>
      </c>
      <c r="E13" s="8" t="s">
        <v>380</v>
      </c>
      <c r="F13" s="8" t="s">
        <v>14</v>
      </c>
      <c r="G13" s="8">
        <v>201610</v>
      </c>
      <c r="H13" s="8" t="s">
        <v>91</v>
      </c>
      <c r="I13" s="8" t="s">
        <v>781</v>
      </c>
      <c r="J13" s="9" t="s">
        <v>782</v>
      </c>
      <c r="K13" s="10" t="s">
        <v>688</v>
      </c>
      <c r="L13" s="11">
        <v>42027</v>
      </c>
      <c r="M13" s="8" t="s">
        <v>14</v>
      </c>
      <c r="N13" s="8" t="s">
        <v>13</v>
      </c>
      <c r="O13" s="8" t="s">
        <v>690</v>
      </c>
      <c r="P13" s="8" t="s">
        <v>783</v>
      </c>
      <c r="Q13" s="8" t="s">
        <v>784</v>
      </c>
      <c r="R13" s="8" t="s">
        <v>690</v>
      </c>
      <c r="S13" s="8" t="s">
        <v>691</v>
      </c>
      <c r="T13" s="8" t="s">
        <v>692</v>
      </c>
      <c r="U13" s="12">
        <v>50</v>
      </c>
      <c r="V13" s="8" t="s">
        <v>91</v>
      </c>
      <c r="W13" s="8" t="s">
        <v>13</v>
      </c>
      <c r="X13" s="8" t="s">
        <v>16</v>
      </c>
      <c r="Y13" s="11">
        <v>42032</v>
      </c>
      <c r="Z13" s="13" t="s">
        <v>693</v>
      </c>
      <c r="AB13" s="14" t="s">
        <v>785</v>
      </c>
      <c r="AC13" s="14" t="s">
        <v>721</v>
      </c>
      <c r="AD13" s="7" t="s">
        <v>695</v>
      </c>
      <c r="AG13" s="15">
        <v>42032</v>
      </c>
      <c r="AH13" s="15"/>
      <c r="AI13" s="15"/>
      <c r="AJ13" s="16"/>
      <c r="AK13" s="16"/>
      <c r="AL13" s="16"/>
      <c r="AM13" s="16"/>
      <c r="AN13" s="16"/>
      <c r="AO13" s="16"/>
      <c r="AP13" s="16"/>
      <c r="AQ13" s="16"/>
      <c r="AR13" s="17"/>
      <c r="AS13" s="17"/>
      <c r="AT13" s="17"/>
      <c r="AU13" s="16"/>
      <c r="AV13" s="16"/>
      <c r="AW13" s="16"/>
      <c r="AX13" s="16"/>
      <c r="AY13" s="18"/>
      <c r="AZ13" s="18"/>
      <c r="BB13" s="16"/>
      <c r="BC13" s="15"/>
      <c r="BD13" s="15"/>
      <c r="BE13" s="15"/>
      <c r="BF13" s="15"/>
      <c r="BI13" s="19" t="s">
        <v>696</v>
      </c>
      <c r="BJ13" s="20"/>
      <c r="BK13" s="21" t="s">
        <v>786</v>
      </c>
      <c r="BL13" s="22" t="s">
        <v>698</v>
      </c>
      <c r="BM13" s="23">
        <v>5</v>
      </c>
      <c r="BN13" s="24" t="s">
        <v>787</v>
      </c>
      <c r="BO13" s="25"/>
      <c r="BP13" s="25"/>
      <c r="BQ13" s="25"/>
      <c r="BR13" s="25"/>
      <c r="BS13" s="25"/>
      <c r="BT13" s="25"/>
      <c r="BU13" s="26" t="s">
        <v>752</v>
      </c>
      <c r="BV13" s="26" t="s">
        <v>21</v>
      </c>
      <c r="BW13" s="26"/>
      <c r="BX13" s="26"/>
      <c r="BY13" s="44"/>
      <c r="BZ13" s="28"/>
      <c r="CA13" s="28"/>
      <c r="CB13" s="14" t="s">
        <v>701</v>
      </c>
      <c r="CC13" s="7"/>
      <c r="CE13" s="14" t="s">
        <v>701</v>
      </c>
      <c r="CS13" s="42"/>
    </row>
    <row r="14" spans="1:98" s="14" customFormat="1" ht="14.1" customHeight="1" x14ac:dyDescent="0.25">
      <c r="A14" s="7" t="s">
        <v>16</v>
      </c>
      <c r="B14" s="8" t="s">
        <v>128</v>
      </c>
      <c r="C14" s="8" t="s">
        <v>130</v>
      </c>
      <c r="D14" s="8" t="s">
        <v>129</v>
      </c>
      <c r="E14" s="8"/>
      <c r="F14" s="8" t="s">
        <v>14</v>
      </c>
      <c r="G14" s="8">
        <v>201610</v>
      </c>
      <c r="H14" s="8" t="s">
        <v>91</v>
      </c>
      <c r="I14" s="40" t="s">
        <v>788</v>
      </c>
      <c r="J14" s="8" t="s">
        <v>131</v>
      </c>
      <c r="K14" s="10" t="s">
        <v>688</v>
      </c>
      <c r="L14" s="11">
        <v>42034</v>
      </c>
      <c r="M14" s="8" t="s">
        <v>14</v>
      </c>
      <c r="N14" s="8" t="s">
        <v>13</v>
      </c>
      <c r="O14" s="8" t="s">
        <v>789</v>
      </c>
      <c r="P14" s="8" t="s">
        <v>690</v>
      </c>
      <c r="Q14" s="8" t="s">
        <v>789</v>
      </c>
      <c r="R14" s="8" t="s">
        <v>790</v>
      </c>
      <c r="S14" s="8" t="s">
        <v>791</v>
      </c>
      <c r="T14" s="8" t="s">
        <v>692</v>
      </c>
      <c r="U14" s="12">
        <v>33</v>
      </c>
      <c r="V14" s="8" t="s">
        <v>91</v>
      </c>
      <c r="W14" s="8" t="s">
        <v>13</v>
      </c>
      <c r="X14" s="8" t="s">
        <v>16</v>
      </c>
      <c r="Y14" s="11">
        <v>42034</v>
      </c>
      <c r="Z14" s="13" t="s">
        <v>693</v>
      </c>
      <c r="AB14" s="14" t="s">
        <v>785</v>
      </c>
      <c r="AC14" s="14">
        <v>2005</v>
      </c>
      <c r="AD14" s="7" t="s">
        <v>792</v>
      </c>
      <c r="AG14" s="15">
        <v>42038</v>
      </c>
      <c r="AH14" s="15"/>
      <c r="AI14" s="15"/>
      <c r="AJ14" s="16"/>
      <c r="AK14" s="16"/>
      <c r="AL14" s="16"/>
      <c r="AM14" s="16"/>
      <c r="AN14" s="16"/>
      <c r="AO14" s="16"/>
      <c r="AP14" s="16"/>
      <c r="AQ14" s="16"/>
      <c r="AR14" s="17"/>
      <c r="AS14" s="17"/>
      <c r="AT14" s="17"/>
      <c r="AU14" s="16"/>
      <c r="AV14" s="16"/>
      <c r="AW14" s="16"/>
      <c r="AX14" s="16"/>
      <c r="AZ14" s="18"/>
      <c r="BB14" s="16"/>
      <c r="BC14" s="15"/>
      <c r="BD14" s="15"/>
      <c r="BE14" s="15"/>
      <c r="BF14" s="15"/>
      <c r="BI14" s="19" t="s">
        <v>696</v>
      </c>
      <c r="BJ14" s="20"/>
      <c r="BK14" s="21" t="s">
        <v>793</v>
      </c>
      <c r="BL14" s="22" t="s">
        <v>698</v>
      </c>
      <c r="BM14" s="23" t="s">
        <v>794</v>
      </c>
      <c r="BN14" s="24" t="s">
        <v>795</v>
      </c>
      <c r="BO14" s="25"/>
      <c r="BP14" s="25"/>
      <c r="BQ14" s="25"/>
      <c r="BR14" s="25"/>
      <c r="BS14" s="25"/>
      <c r="BT14" s="25"/>
      <c r="BU14" s="26"/>
      <c r="BV14" s="26" t="s">
        <v>21</v>
      </c>
      <c r="BW14" s="26" t="s">
        <v>700</v>
      </c>
      <c r="BX14" s="26"/>
      <c r="BY14" s="44"/>
      <c r="BZ14" s="28"/>
      <c r="CA14" s="28"/>
      <c r="CB14" s="14" t="s">
        <v>701</v>
      </c>
      <c r="CC14" s="7"/>
      <c r="CE14" s="14" t="s">
        <v>701</v>
      </c>
    </row>
    <row r="15" spans="1:98" s="42" customFormat="1" ht="14.1" customHeight="1" x14ac:dyDescent="0.25">
      <c r="A15" s="7" t="s">
        <v>16</v>
      </c>
      <c r="B15" s="8" t="s">
        <v>798</v>
      </c>
      <c r="C15" s="8" t="s">
        <v>797</v>
      </c>
      <c r="D15" s="8" t="s">
        <v>796</v>
      </c>
      <c r="E15" s="8"/>
      <c r="F15" s="8" t="s">
        <v>14</v>
      </c>
      <c r="G15" s="8">
        <v>201610</v>
      </c>
      <c r="H15" s="8" t="s">
        <v>91</v>
      </c>
      <c r="I15" s="8" t="s">
        <v>799</v>
      </c>
      <c r="J15" s="9" t="s">
        <v>800</v>
      </c>
      <c r="K15" s="10" t="s">
        <v>688</v>
      </c>
      <c r="L15" s="11">
        <v>42033</v>
      </c>
      <c r="M15" s="8" t="s">
        <v>14</v>
      </c>
      <c r="N15" s="8" t="s">
        <v>13</v>
      </c>
      <c r="O15" s="8" t="s">
        <v>690</v>
      </c>
      <c r="P15" s="8" t="s">
        <v>690</v>
      </c>
      <c r="Q15" s="8" t="s">
        <v>801</v>
      </c>
      <c r="R15" s="8" t="s">
        <v>13</v>
      </c>
      <c r="S15" s="8" t="s">
        <v>691</v>
      </c>
      <c r="T15" s="8" t="s">
        <v>692</v>
      </c>
      <c r="U15" s="12">
        <v>24</v>
      </c>
      <c r="V15" s="8" t="s">
        <v>91</v>
      </c>
      <c r="W15" s="8" t="s">
        <v>13</v>
      </c>
      <c r="X15" s="8" t="s">
        <v>16</v>
      </c>
      <c r="Y15" s="11">
        <v>42037</v>
      </c>
      <c r="Z15" s="13" t="s">
        <v>693</v>
      </c>
      <c r="AA15" s="14" t="s">
        <v>802</v>
      </c>
      <c r="AB15" s="14" t="s">
        <v>785</v>
      </c>
      <c r="AC15" s="14">
        <v>2013</v>
      </c>
      <c r="AD15" s="7" t="s">
        <v>695</v>
      </c>
      <c r="AE15" s="14"/>
      <c r="AF15" s="14"/>
      <c r="AG15" s="15">
        <v>42038</v>
      </c>
      <c r="AH15" s="15"/>
      <c r="AI15" s="15"/>
      <c r="AJ15" s="16"/>
      <c r="AK15" s="16"/>
      <c r="AL15" s="16"/>
      <c r="AM15" s="16"/>
      <c r="AN15" s="16"/>
      <c r="AO15" s="16"/>
      <c r="AP15" s="16"/>
      <c r="AQ15" s="16"/>
      <c r="AR15" s="17"/>
      <c r="AS15" s="17"/>
      <c r="AT15" s="17"/>
      <c r="AU15" s="16"/>
      <c r="AV15" s="16"/>
      <c r="AW15" s="16"/>
      <c r="AX15" s="16"/>
      <c r="AY15" s="14"/>
      <c r="AZ15" s="18"/>
      <c r="BA15" s="14"/>
      <c r="BB15" s="16"/>
      <c r="BC15" s="15"/>
      <c r="BD15" s="15"/>
      <c r="BE15" s="15"/>
      <c r="BF15" s="15"/>
      <c r="BG15" s="14"/>
      <c r="BH15" s="14"/>
      <c r="BI15" s="19" t="s">
        <v>698</v>
      </c>
      <c r="BJ15" s="20"/>
      <c r="BK15" s="21" t="s">
        <v>697</v>
      </c>
      <c r="BL15" s="22" t="s">
        <v>698</v>
      </c>
      <c r="BM15" s="23"/>
      <c r="BN15" s="24" t="s">
        <v>803</v>
      </c>
      <c r="BO15" s="25"/>
      <c r="BP15" s="25"/>
      <c r="BQ15" s="25"/>
      <c r="BR15" s="25"/>
      <c r="BS15" s="25"/>
      <c r="BT15" s="25"/>
      <c r="BU15" s="26"/>
      <c r="BV15" s="26" t="s">
        <v>21</v>
      </c>
      <c r="BW15" s="26" t="s">
        <v>700</v>
      </c>
      <c r="BX15" s="26"/>
      <c r="BY15" s="44"/>
      <c r="BZ15" s="28"/>
      <c r="CA15" s="28"/>
      <c r="CB15" s="14" t="s">
        <v>701</v>
      </c>
      <c r="CC15" s="7"/>
      <c r="CD15" s="14"/>
      <c r="CE15" s="14" t="s">
        <v>701</v>
      </c>
      <c r="CF15" s="14"/>
      <c r="CG15" s="14"/>
      <c r="CH15" s="14"/>
      <c r="CI15" s="14"/>
      <c r="CJ15" s="14"/>
      <c r="CK15" s="14"/>
      <c r="CL15" s="14"/>
      <c r="CM15" s="14"/>
      <c r="CN15" s="14"/>
      <c r="CO15" s="14"/>
      <c r="CP15" s="14"/>
      <c r="CQ15" s="14"/>
      <c r="CR15" s="14"/>
      <c r="CS15" s="14"/>
    </row>
    <row r="16" spans="1:98" s="14" customFormat="1" ht="14.1" customHeight="1" x14ac:dyDescent="0.25">
      <c r="A16" s="7" t="s">
        <v>16</v>
      </c>
      <c r="B16" s="48" t="s">
        <v>204</v>
      </c>
      <c r="C16" s="48" t="s">
        <v>206</v>
      </c>
      <c r="D16" s="48" t="s">
        <v>205</v>
      </c>
      <c r="E16" s="48"/>
      <c r="F16" s="48" t="s">
        <v>14</v>
      </c>
      <c r="G16" s="8">
        <v>201610</v>
      </c>
      <c r="H16" s="8" t="s">
        <v>91</v>
      </c>
      <c r="I16" s="40" t="s">
        <v>804</v>
      </c>
      <c r="J16" s="48" t="s">
        <v>207</v>
      </c>
      <c r="K16" s="10" t="s">
        <v>688</v>
      </c>
      <c r="L16" s="50">
        <v>41957</v>
      </c>
      <c r="M16" s="48" t="s">
        <v>14</v>
      </c>
      <c r="N16" s="48" t="s">
        <v>736</v>
      </c>
      <c r="O16" s="48" t="s">
        <v>690</v>
      </c>
      <c r="P16" s="48" t="s">
        <v>690</v>
      </c>
      <c r="Q16" s="48" t="s">
        <v>805</v>
      </c>
      <c r="R16" s="48" t="s">
        <v>13</v>
      </c>
      <c r="S16" s="48" t="s">
        <v>691</v>
      </c>
      <c r="T16" s="48" t="s">
        <v>692</v>
      </c>
      <c r="U16" s="51">
        <v>32</v>
      </c>
      <c r="V16" s="48" t="s">
        <v>91</v>
      </c>
      <c r="W16" s="48" t="s">
        <v>13</v>
      </c>
      <c r="X16" s="48" t="s">
        <v>16</v>
      </c>
      <c r="Y16" s="50">
        <v>41957.466354166667</v>
      </c>
      <c r="Z16" s="13" t="s">
        <v>693</v>
      </c>
      <c r="AA16" s="42"/>
      <c r="AB16" s="14" t="s">
        <v>694</v>
      </c>
      <c r="AC16" s="14">
        <v>2006</v>
      </c>
      <c r="AD16" s="7" t="s">
        <v>695</v>
      </c>
      <c r="AE16" s="37" t="s">
        <v>806</v>
      </c>
      <c r="AF16" s="42" t="s">
        <v>807</v>
      </c>
      <c r="AG16" s="52">
        <v>41990</v>
      </c>
      <c r="AH16" s="52"/>
      <c r="AI16" s="52"/>
      <c r="AJ16" s="16"/>
      <c r="AK16" s="16"/>
      <c r="AL16" s="16"/>
      <c r="AM16" s="16"/>
      <c r="AN16" s="16"/>
      <c r="AO16" s="16"/>
      <c r="AP16" s="16"/>
      <c r="AQ16" s="16"/>
      <c r="AR16" s="17"/>
      <c r="AS16" s="17"/>
      <c r="AT16" s="17"/>
      <c r="AU16" s="43"/>
      <c r="AV16" s="16"/>
      <c r="AW16" s="43"/>
      <c r="AX16" s="16"/>
      <c r="AY16" s="16"/>
      <c r="AZ16" s="16"/>
      <c r="BA16" s="37"/>
      <c r="BB16" s="16"/>
      <c r="BC16" s="52"/>
      <c r="BD16" s="52"/>
      <c r="BE16" s="52"/>
      <c r="BF16" s="52"/>
      <c r="BG16" s="42"/>
      <c r="BH16" s="42"/>
      <c r="BI16" s="19" t="s">
        <v>698</v>
      </c>
      <c r="BJ16" s="20"/>
      <c r="BK16" s="21" t="s">
        <v>793</v>
      </c>
      <c r="BL16" s="22" t="s">
        <v>698</v>
      </c>
      <c r="BM16" s="23" t="s">
        <v>794</v>
      </c>
      <c r="BN16" s="24" t="s">
        <v>808</v>
      </c>
      <c r="BO16" s="25"/>
      <c r="BP16" s="25"/>
      <c r="BQ16" s="25"/>
      <c r="BR16" s="25"/>
      <c r="BS16" s="25"/>
      <c r="BT16" s="25"/>
      <c r="BU16" s="26"/>
      <c r="BV16" s="26" t="s">
        <v>21</v>
      </c>
      <c r="BW16" s="26"/>
      <c r="BX16" s="26"/>
      <c r="BY16" s="44"/>
      <c r="BZ16" s="53"/>
      <c r="CA16" s="53"/>
      <c r="CB16" s="14" t="s">
        <v>701</v>
      </c>
      <c r="CC16" s="54"/>
      <c r="CD16" s="42"/>
      <c r="CE16" s="14" t="s">
        <v>701</v>
      </c>
      <c r="CF16" s="42"/>
      <c r="CG16" s="42"/>
      <c r="CH16" s="42"/>
      <c r="CI16" s="42"/>
      <c r="CJ16" s="42"/>
      <c r="CK16" s="42"/>
      <c r="CL16" s="42"/>
      <c r="CM16" s="42"/>
      <c r="CN16" s="42"/>
      <c r="CO16" s="42"/>
      <c r="CP16" s="42"/>
      <c r="CQ16" s="42"/>
      <c r="CR16" s="42"/>
    </row>
    <row r="17" spans="1:97" s="42" customFormat="1" ht="14.1" customHeight="1" x14ac:dyDescent="0.25">
      <c r="A17" s="7" t="s">
        <v>16</v>
      </c>
      <c r="B17" s="8" t="s">
        <v>811</v>
      </c>
      <c r="C17" s="8" t="s">
        <v>810</v>
      </c>
      <c r="D17" s="8" t="s">
        <v>809</v>
      </c>
      <c r="E17" s="8" t="s">
        <v>358</v>
      </c>
      <c r="F17" s="8" t="s">
        <v>14</v>
      </c>
      <c r="G17" s="8">
        <v>201610</v>
      </c>
      <c r="H17" s="8" t="s">
        <v>91</v>
      </c>
      <c r="I17" s="40" t="s">
        <v>812</v>
      </c>
      <c r="J17" s="8" t="s">
        <v>813</v>
      </c>
      <c r="K17" s="10" t="s">
        <v>688</v>
      </c>
      <c r="L17" s="11">
        <v>42038</v>
      </c>
      <c r="M17" s="8" t="s">
        <v>14</v>
      </c>
      <c r="N17" s="8" t="s">
        <v>13</v>
      </c>
      <c r="O17" s="8" t="s">
        <v>814</v>
      </c>
      <c r="P17" s="8" t="s">
        <v>815</v>
      </c>
      <c r="Q17" s="8" t="s">
        <v>816</v>
      </c>
      <c r="R17" s="8" t="s">
        <v>13</v>
      </c>
      <c r="S17" s="8" t="s">
        <v>760</v>
      </c>
      <c r="T17" s="8" t="s">
        <v>709</v>
      </c>
      <c r="U17" s="12">
        <v>54</v>
      </c>
      <c r="V17" s="8" t="s">
        <v>91</v>
      </c>
      <c r="W17" s="8" t="s">
        <v>817</v>
      </c>
      <c r="X17" s="8" t="s">
        <v>16</v>
      </c>
      <c r="Y17" s="11">
        <v>42053</v>
      </c>
      <c r="Z17" s="13" t="s">
        <v>738</v>
      </c>
      <c r="AA17" s="14"/>
      <c r="AB17" s="14"/>
      <c r="AC17" s="14">
        <v>1982</v>
      </c>
      <c r="AD17" s="14" t="s">
        <v>816</v>
      </c>
      <c r="AE17" s="14"/>
      <c r="AF17" s="14"/>
      <c r="AG17" s="15">
        <v>42055</v>
      </c>
      <c r="AH17" s="14"/>
      <c r="AI17" s="14"/>
      <c r="AJ17" s="16" t="s">
        <v>818</v>
      </c>
      <c r="AK17" s="16" t="s">
        <v>815</v>
      </c>
      <c r="AL17" s="16" t="s">
        <v>13</v>
      </c>
      <c r="AM17" s="16" t="s">
        <v>13</v>
      </c>
      <c r="AN17" s="16" t="s">
        <v>13</v>
      </c>
      <c r="AO17" s="16" t="s">
        <v>13</v>
      </c>
      <c r="AP17" s="17" t="s">
        <v>13</v>
      </c>
      <c r="AQ17" s="17" t="s">
        <v>13</v>
      </c>
      <c r="AR17" s="17" t="s">
        <v>13</v>
      </c>
      <c r="AS17" s="17" t="s">
        <v>13</v>
      </c>
      <c r="AT17" s="17" t="s">
        <v>13</v>
      </c>
      <c r="AU17" s="17" t="s">
        <v>13</v>
      </c>
      <c r="AV17" s="17" t="s">
        <v>13</v>
      </c>
      <c r="AW17" s="43"/>
      <c r="AX17" s="35" t="s">
        <v>819</v>
      </c>
      <c r="AY17" s="14" t="s">
        <v>13</v>
      </c>
      <c r="AZ17" s="14" t="s">
        <v>13</v>
      </c>
      <c r="BA17" s="7" t="s">
        <v>820</v>
      </c>
      <c r="BB17" s="16" t="s">
        <v>821</v>
      </c>
      <c r="BC17" s="15">
        <v>42048</v>
      </c>
      <c r="BD17" s="15" t="s">
        <v>13</v>
      </c>
      <c r="BE17" s="15" t="s">
        <v>13</v>
      </c>
      <c r="BF17" s="15" t="s">
        <v>13</v>
      </c>
      <c r="BG17" s="14" t="s">
        <v>13</v>
      </c>
      <c r="BH17" s="14" t="s">
        <v>13</v>
      </c>
      <c r="BI17" s="22" t="s">
        <v>698</v>
      </c>
      <c r="BJ17" s="24" t="s">
        <v>822</v>
      </c>
      <c r="BK17" s="36" t="s">
        <v>13</v>
      </c>
      <c r="BL17" s="36" t="s">
        <v>13</v>
      </c>
      <c r="BM17" s="36" t="s">
        <v>13</v>
      </c>
      <c r="BN17" s="36"/>
      <c r="BO17" s="36"/>
      <c r="BP17" s="36"/>
      <c r="BQ17" s="36"/>
      <c r="BR17" s="36"/>
      <c r="BS17" s="36"/>
      <c r="BT17" s="36"/>
      <c r="BU17" s="36"/>
      <c r="BV17" s="22" t="s">
        <v>21</v>
      </c>
      <c r="BW17" s="36"/>
      <c r="BX17" s="36"/>
      <c r="BY17" s="36"/>
      <c r="BZ17" s="36"/>
      <c r="CA17" s="36"/>
      <c r="CB17" s="38"/>
      <c r="CC17" s="38"/>
      <c r="CD17" s="39"/>
      <c r="CE17" s="28" t="s">
        <v>701</v>
      </c>
      <c r="CF17" s="7"/>
      <c r="CG17" s="14"/>
      <c r="CH17" s="14"/>
      <c r="CI17" s="14"/>
      <c r="CJ17" s="14"/>
      <c r="CK17" s="14"/>
      <c r="CL17" s="14"/>
      <c r="CM17" s="14"/>
      <c r="CN17" s="14"/>
      <c r="CO17" s="14"/>
      <c r="CP17" s="14"/>
      <c r="CQ17" s="14"/>
      <c r="CR17" s="14"/>
      <c r="CS17" s="14"/>
    </row>
    <row r="18" spans="1:97" s="14" customFormat="1" ht="26.25" customHeight="1" x14ac:dyDescent="0.25">
      <c r="A18" s="7" t="s">
        <v>16</v>
      </c>
      <c r="B18" s="8" t="s">
        <v>824</v>
      </c>
      <c r="C18" s="8" t="s">
        <v>426</v>
      </c>
      <c r="D18" s="8" t="s">
        <v>823</v>
      </c>
      <c r="E18" s="8"/>
      <c r="F18" s="8" t="s">
        <v>14</v>
      </c>
      <c r="G18" s="8">
        <v>201610</v>
      </c>
      <c r="H18" s="8" t="s">
        <v>91</v>
      </c>
      <c r="I18" s="8" t="s">
        <v>825</v>
      </c>
      <c r="J18" s="9" t="s">
        <v>826</v>
      </c>
      <c r="K18" s="10" t="s">
        <v>688</v>
      </c>
      <c r="L18" s="11">
        <v>42037</v>
      </c>
      <c r="M18" s="8" t="s">
        <v>14</v>
      </c>
      <c r="N18" s="8" t="s">
        <v>13</v>
      </c>
      <c r="O18" s="8" t="s">
        <v>690</v>
      </c>
      <c r="P18" s="8" t="s">
        <v>690</v>
      </c>
      <c r="Q18" s="8" t="s">
        <v>827</v>
      </c>
      <c r="R18" s="8" t="s">
        <v>13</v>
      </c>
      <c r="S18" s="8" t="s">
        <v>691</v>
      </c>
      <c r="T18" s="8" t="s">
        <v>692</v>
      </c>
      <c r="U18" s="12">
        <v>50</v>
      </c>
      <c r="V18" s="8" t="s">
        <v>91</v>
      </c>
      <c r="W18" s="8" t="s">
        <v>13</v>
      </c>
      <c r="X18" s="8" t="s">
        <v>16</v>
      </c>
      <c r="Y18" s="11">
        <v>42037</v>
      </c>
      <c r="Z18" s="13" t="s">
        <v>693</v>
      </c>
      <c r="AB18" s="14" t="s">
        <v>785</v>
      </c>
      <c r="AC18" s="14">
        <v>2007</v>
      </c>
      <c r="AD18" s="7" t="s">
        <v>695</v>
      </c>
      <c r="AG18" s="15">
        <v>42038</v>
      </c>
      <c r="AH18" s="15"/>
      <c r="AI18" s="15"/>
      <c r="AJ18" s="16"/>
      <c r="AK18" s="16"/>
      <c r="AL18" s="16"/>
      <c r="AM18" s="16"/>
      <c r="AN18" s="16"/>
      <c r="AO18" s="16"/>
      <c r="AP18" s="16"/>
      <c r="AQ18" s="16"/>
      <c r="AR18" s="17"/>
      <c r="AS18" s="17"/>
      <c r="AT18" s="17"/>
      <c r="AU18" s="16"/>
      <c r="AV18" s="16"/>
      <c r="AW18" s="16"/>
      <c r="AX18" s="16"/>
      <c r="AZ18" s="18"/>
      <c r="BB18" s="16"/>
      <c r="BC18" s="15"/>
      <c r="BD18" s="15"/>
      <c r="BE18" s="15"/>
      <c r="BF18" s="15"/>
      <c r="BI18" s="19" t="s">
        <v>698</v>
      </c>
      <c r="BJ18" s="20"/>
      <c r="BK18" s="21" t="s">
        <v>793</v>
      </c>
      <c r="BL18" s="22" t="s">
        <v>698</v>
      </c>
      <c r="BM18" s="23" t="s">
        <v>794</v>
      </c>
      <c r="BN18" s="24"/>
      <c r="BO18" s="25"/>
      <c r="BP18" s="25"/>
      <c r="BQ18" s="25"/>
      <c r="BR18" s="25"/>
      <c r="BS18" s="25"/>
      <c r="BT18" s="25"/>
      <c r="BU18" s="26"/>
      <c r="BV18" s="26" t="s">
        <v>21</v>
      </c>
      <c r="BW18" s="26"/>
      <c r="BX18" s="26"/>
      <c r="BY18" s="44"/>
      <c r="BZ18" s="28"/>
      <c r="CA18" s="28"/>
      <c r="CB18" s="14" t="s">
        <v>701</v>
      </c>
      <c r="CC18" s="7"/>
      <c r="CE18" s="14" t="s">
        <v>701</v>
      </c>
    </row>
    <row r="19" spans="1:97" s="14" customFormat="1" ht="14.1" customHeight="1" x14ac:dyDescent="0.25">
      <c r="A19" s="7" t="s">
        <v>16</v>
      </c>
      <c r="B19" s="8" t="s">
        <v>830</v>
      </c>
      <c r="C19" s="8" t="s">
        <v>829</v>
      </c>
      <c r="D19" s="8" t="s">
        <v>828</v>
      </c>
      <c r="E19" s="8"/>
      <c r="F19" s="8" t="s">
        <v>14</v>
      </c>
      <c r="G19" s="8">
        <v>201610</v>
      </c>
      <c r="H19" s="8" t="s">
        <v>91</v>
      </c>
      <c r="I19" s="8" t="s">
        <v>831</v>
      </c>
      <c r="J19" s="8"/>
      <c r="K19" s="10" t="s">
        <v>688</v>
      </c>
      <c r="L19" s="11">
        <v>42067</v>
      </c>
      <c r="M19" s="8" t="s">
        <v>14</v>
      </c>
      <c r="N19" s="8" t="s">
        <v>13</v>
      </c>
      <c r="O19" s="8" t="s">
        <v>690</v>
      </c>
      <c r="P19" s="8" t="s">
        <v>690</v>
      </c>
      <c r="Q19" s="8" t="s">
        <v>720</v>
      </c>
      <c r="R19" s="8" t="s">
        <v>832</v>
      </c>
      <c r="S19" s="8" t="s">
        <v>691</v>
      </c>
      <c r="T19" s="8" t="s">
        <v>692</v>
      </c>
      <c r="U19" s="12">
        <v>44</v>
      </c>
      <c r="V19" s="8" t="s">
        <v>91</v>
      </c>
      <c r="W19" s="8" t="s">
        <v>13</v>
      </c>
      <c r="X19" s="8" t="s">
        <v>16</v>
      </c>
      <c r="Y19" s="11">
        <v>42067</v>
      </c>
      <c r="Z19" s="33" t="s">
        <v>738</v>
      </c>
      <c r="AC19" s="14">
        <v>2013</v>
      </c>
      <c r="AD19" s="14" t="s">
        <v>695</v>
      </c>
      <c r="AG19" s="34">
        <v>42068</v>
      </c>
      <c r="BC19" s="15"/>
      <c r="BD19" s="15"/>
      <c r="BE19" s="15"/>
      <c r="BI19" s="22" t="s">
        <v>698</v>
      </c>
      <c r="BJ19" s="24" t="s">
        <v>739</v>
      </c>
      <c r="BK19" s="36"/>
      <c r="BL19" s="36"/>
      <c r="BM19" s="36"/>
      <c r="BN19" s="36"/>
      <c r="BO19" s="36"/>
      <c r="BP19" s="36"/>
      <c r="BQ19" s="36"/>
      <c r="BR19" s="36"/>
      <c r="BS19" s="36"/>
      <c r="BT19" s="36"/>
      <c r="BU19" s="36"/>
      <c r="BV19" s="22" t="s">
        <v>21</v>
      </c>
      <c r="BW19" s="36"/>
      <c r="BX19" s="36"/>
      <c r="BY19" s="36"/>
      <c r="BZ19" s="36"/>
      <c r="CA19" s="36"/>
      <c r="CB19" s="38"/>
      <c r="CC19" s="38"/>
      <c r="CD19" s="39"/>
      <c r="CE19" s="28" t="s">
        <v>701</v>
      </c>
      <c r="CF19" s="7"/>
    </row>
    <row r="20" spans="1:97" s="14" customFormat="1" ht="14.1" customHeight="1" x14ac:dyDescent="0.25">
      <c r="A20" s="7" t="s">
        <v>16</v>
      </c>
      <c r="B20" s="8" t="s">
        <v>834</v>
      </c>
      <c r="C20" s="8" t="s">
        <v>134</v>
      </c>
      <c r="D20" s="8" t="s">
        <v>833</v>
      </c>
      <c r="E20" s="8"/>
      <c r="F20" s="8" t="s">
        <v>14</v>
      </c>
      <c r="G20" s="8">
        <v>201610</v>
      </c>
      <c r="H20" s="8" t="s">
        <v>91</v>
      </c>
      <c r="I20" s="8" t="s">
        <v>835</v>
      </c>
      <c r="J20" s="8"/>
      <c r="K20" s="10" t="s">
        <v>688</v>
      </c>
      <c r="L20" s="11">
        <v>42037</v>
      </c>
      <c r="M20" s="8" t="s">
        <v>14</v>
      </c>
      <c r="N20" s="8" t="s">
        <v>13</v>
      </c>
      <c r="O20" s="8" t="s">
        <v>719</v>
      </c>
      <c r="P20" s="8" t="s">
        <v>719</v>
      </c>
      <c r="Q20" s="8" t="s">
        <v>836</v>
      </c>
      <c r="R20" s="8" t="s">
        <v>13</v>
      </c>
      <c r="S20" s="8" t="s">
        <v>760</v>
      </c>
      <c r="T20" s="8" t="s">
        <v>692</v>
      </c>
      <c r="U20" s="12">
        <v>25</v>
      </c>
      <c r="V20" s="8" t="s">
        <v>91</v>
      </c>
      <c r="W20" s="8" t="s">
        <v>13</v>
      </c>
      <c r="X20" s="8" t="s">
        <v>16</v>
      </c>
      <c r="Y20" s="11">
        <v>42037</v>
      </c>
      <c r="Z20" s="13" t="s">
        <v>693</v>
      </c>
      <c r="AB20" s="14" t="s">
        <v>785</v>
      </c>
      <c r="AC20" s="14">
        <v>2015</v>
      </c>
      <c r="AD20" s="7" t="s">
        <v>722</v>
      </c>
      <c r="AG20" s="15">
        <v>42038</v>
      </c>
      <c r="AH20" s="15"/>
      <c r="AI20" s="15"/>
      <c r="AJ20" s="16"/>
      <c r="AK20" s="16"/>
      <c r="AL20" s="16"/>
      <c r="AM20" s="16"/>
      <c r="AN20" s="16"/>
      <c r="AO20" s="16"/>
      <c r="AP20" s="16"/>
      <c r="AQ20" s="16"/>
      <c r="AR20" s="17"/>
      <c r="AS20" s="17"/>
      <c r="AT20" s="17"/>
      <c r="AU20" s="16"/>
      <c r="AV20" s="16"/>
      <c r="AW20" s="16"/>
      <c r="AX20" s="16"/>
      <c r="AZ20" s="18"/>
      <c r="BB20" s="16"/>
      <c r="BC20" s="15"/>
      <c r="BD20" s="15"/>
      <c r="BE20" s="15"/>
      <c r="BF20" s="15"/>
      <c r="BI20" s="19" t="s">
        <v>698</v>
      </c>
      <c r="BJ20" s="20">
        <v>5</v>
      </c>
      <c r="BK20" s="21" t="s">
        <v>14</v>
      </c>
      <c r="BL20" s="22" t="s">
        <v>698</v>
      </c>
      <c r="BM20" s="23" t="s">
        <v>794</v>
      </c>
      <c r="BN20" s="24"/>
      <c r="BO20" s="25"/>
      <c r="BP20" s="25"/>
      <c r="BQ20" s="25"/>
      <c r="BR20" s="25"/>
      <c r="BS20" s="25"/>
      <c r="BT20" s="25"/>
      <c r="BU20" s="26" t="s">
        <v>752</v>
      </c>
      <c r="BV20" s="26"/>
      <c r="BW20" s="26"/>
      <c r="BX20" s="26"/>
      <c r="BY20" s="44"/>
      <c r="BZ20" s="28"/>
      <c r="CA20" s="28"/>
      <c r="CB20" s="14" t="s">
        <v>701</v>
      </c>
      <c r="CC20" s="7"/>
      <c r="CE20" s="14" t="s">
        <v>701</v>
      </c>
      <c r="CS20" s="42"/>
    </row>
    <row r="21" spans="1:97" s="14" customFormat="1" ht="14.1" customHeight="1" x14ac:dyDescent="0.25">
      <c r="A21" s="7" t="s">
        <v>16</v>
      </c>
      <c r="B21" s="29" t="s">
        <v>839</v>
      </c>
      <c r="C21" s="29" t="s">
        <v>838</v>
      </c>
      <c r="D21" s="29" t="s">
        <v>837</v>
      </c>
      <c r="E21" s="29"/>
      <c r="F21" s="29" t="s">
        <v>14</v>
      </c>
      <c r="G21" s="8">
        <v>201610</v>
      </c>
      <c r="H21" s="8" t="s">
        <v>91</v>
      </c>
      <c r="I21" s="29" t="s">
        <v>840</v>
      </c>
      <c r="J21" s="29"/>
      <c r="K21" s="10" t="s">
        <v>688</v>
      </c>
      <c r="L21" s="31">
        <v>42075</v>
      </c>
      <c r="M21" s="29" t="s">
        <v>14</v>
      </c>
      <c r="N21" s="29" t="s">
        <v>13</v>
      </c>
      <c r="O21" s="29" t="s">
        <v>708</v>
      </c>
      <c r="P21" s="29" t="s">
        <v>708</v>
      </c>
      <c r="Q21" s="29" t="s">
        <v>13</v>
      </c>
      <c r="R21" s="29" t="s">
        <v>13</v>
      </c>
      <c r="S21" s="29" t="s">
        <v>760</v>
      </c>
      <c r="T21" s="29" t="s">
        <v>692</v>
      </c>
      <c r="U21" s="32">
        <v>24</v>
      </c>
      <c r="V21" s="29" t="s">
        <v>91</v>
      </c>
      <c r="W21" s="29" t="s">
        <v>13</v>
      </c>
      <c r="X21" s="29" t="s">
        <v>16</v>
      </c>
      <c r="Y21" s="31">
        <v>42076</v>
      </c>
      <c r="Z21" s="33" t="s">
        <v>710</v>
      </c>
      <c r="AC21" s="14">
        <v>2012</v>
      </c>
      <c r="AD21" s="14" t="s">
        <v>841</v>
      </c>
      <c r="AG21" s="34">
        <v>42076</v>
      </c>
      <c r="AU21" s="35" t="s">
        <v>842</v>
      </c>
      <c r="AV21" s="35" t="s">
        <v>843</v>
      </c>
      <c r="BI21" s="36"/>
      <c r="BJ21" s="37"/>
      <c r="BK21" s="36"/>
      <c r="BL21" s="36"/>
      <c r="BM21" s="36"/>
      <c r="BN21" s="36"/>
      <c r="BO21" s="36" t="s">
        <v>698</v>
      </c>
      <c r="BP21" s="36">
        <v>1</v>
      </c>
      <c r="BQ21" s="36" t="s">
        <v>844</v>
      </c>
      <c r="BR21" s="36" t="s">
        <v>698</v>
      </c>
      <c r="BS21" s="36">
        <v>1</v>
      </c>
      <c r="BT21" s="36"/>
      <c r="BU21" s="36"/>
      <c r="BV21" s="36" t="s">
        <v>21</v>
      </c>
      <c r="BW21" s="36"/>
      <c r="BX21" s="36"/>
      <c r="BY21" s="36"/>
      <c r="BZ21" s="36"/>
      <c r="CA21" s="36"/>
      <c r="CB21" s="38"/>
      <c r="CC21" s="38"/>
      <c r="CD21" s="39"/>
      <c r="CE21" s="28" t="s">
        <v>701</v>
      </c>
      <c r="CF21" s="7"/>
    </row>
    <row r="22" spans="1:97" s="14" customFormat="1" ht="12.75" customHeight="1" x14ac:dyDescent="0.25">
      <c r="A22" s="7" t="s">
        <v>16</v>
      </c>
      <c r="B22" s="8" t="s">
        <v>846</v>
      </c>
      <c r="C22" s="8" t="s">
        <v>838</v>
      </c>
      <c r="D22" s="8" t="s">
        <v>845</v>
      </c>
      <c r="E22" s="8"/>
      <c r="F22" s="8" t="s">
        <v>14</v>
      </c>
      <c r="G22" s="8">
        <v>201610</v>
      </c>
      <c r="H22" s="8" t="s">
        <v>91</v>
      </c>
      <c r="I22" s="42" t="s">
        <v>847</v>
      </c>
      <c r="J22" s="30" t="s">
        <v>848</v>
      </c>
      <c r="K22" s="10" t="s">
        <v>688</v>
      </c>
      <c r="L22" s="11">
        <v>42037</v>
      </c>
      <c r="M22" s="8" t="s">
        <v>14</v>
      </c>
      <c r="N22" s="8" t="s">
        <v>13</v>
      </c>
      <c r="O22" s="8" t="s">
        <v>690</v>
      </c>
      <c r="P22" s="8" t="s">
        <v>690</v>
      </c>
      <c r="Q22" s="8" t="s">
        <v>849</v>
      </c>
      <c r="R22" s="8" t="s">
        <v>850</v>
      </c>
      <c r="S22" s="8" t="s">
        <v>691</v>
      </c>
      <c r="T22" s="8" t="s">
        <v>692</v>
      </c>
      <c r="U22" s="12">
        <v>54</v>
      </c>
      <c r="V22" s="8" t="s">
        <v>91</v>
      </c>
      <c r="W22" s="8" t="s">
        <v>13</v>
      </c>
      <c r="X22" s="8" t="s">
        <v>16</v>
      </c>
      <c r="Y22" s="11">
        <v>42038.439722222225</v>
      </c>
      <c r="Z22" s="13" t="s">
        <v>693</v>
      </c>
      <c r="AB22" s="14" t="s">
        <v>694</v>
      </c>
      <c r="AC22" s="14">
        <v>2015</v>
      </c>
      <c r="AD22" s="7" t="s">
        <v>695</v>
      </c>
      <c r="AG22" s="15">
        <v>42040</v>
      </c>
      <c r="AH22" s="15"/>
      <c r="AI22" s="15"/>
      <c r="AJ22" s="16"/>
      <c r="AK22" s="16"/>
      <c r="AL22" s="16"/>
      <c r="AM22" s="16"/>
      <c r="AN22" s="16"/>
      <c r="AO22" s="16"/>
      <c r="AP22" s="16"/>
      <c r="AQ22" s="16"/>
      <c r="AR22" s="17"/>
      <c r="AS22" s="17"/>
      <c r="AT22" s="17"/>
      <c r="AU22" s="16"/>
      <c r="AV22" s="16"/>
      <c r="AW22" s="16"/>
      <c r="AX22" s="16"/>
      <c r="AZ22" s="18"/>
      <c r="BB22" s="16"/>
      <c r="BC22" s="15"/>
      <c r="BD22" s="15"/>
      <c r="BE22" s="15"/>
      <c r="BF22" s="15"/>
      <c r="BI22" s="19" t="s">
        <v>696</v>
      </c>
      <c r="BJ22" s="20"/>
      <c r="BK22" s="21" t="s">
        <v>851</v>
      </c>
      <c r="BL22" s="22" t="s">
        <v>696</v>
      </c>
      <c r="BM22" s="23"/>
      <c r="BN22" s="24" t="s">
        <v>852</v>
      </c>
      <c r="BO22" s="25"/>
      <c r="BP22" s="25"/>
      <c r="BQ22" s="25"/>
      <c r="BR22" s="25"/>
      <c r="BS22" s="25"/>
      <c r="BT22" s="25"/>
      <c r="BU22" s="26" t="s">
        <v>752</v>
      </c>
      <c r="BV22" s="26"/>
      <c r="BW22" s="26"/>
      <c r="BX22" s="26"/>
      <c r="BY22" s="44"/>
      <c r="BZ22" s="28"/>
      <c r="CA22" s="28"/>
      <c r="CB22" s="14" t="s">
        <v>701</v>
      </c>
      <c r="CC22" s="7"/>
      <c r="CE22" s="14" t="s">
        <v>701</v>
      </c>
    </row>
    <row r="23" spans="1:97" s="14" customFormat="1" ht="14.1" customHeight="1" x14ac:dyDescent="0.25">
      <c r="A23" s="7" t="s">
        <v>16</v>
      </c>
      <c r="B23" s="8" t="s">
        <v>855</v>
      </c>
      <c r="C23" s="8" t="s">
        <v>854</v>
      </c>
      <c r="D23" s="8" t="s">
        <v>853</v>
      </c>
      <c r="E23" s="8"/>
      <c r="F23" s="8" t="s">
        <v>14</v>
      </c>
      <c r="G23" s="8">
        <v>201610</v>
      </c>
      <c r="H23" s="8" t="s">
        <v>91</v>
      </c>
      <c r="I23" s="8" t="s">
        <v>856</v>
      </c>
      <c r="J23" s="9" t="s">
        <v>857</v>
      </c>
      <c r="K23" s="10" t="s">
        <v>688</v>
      </c>
      <c r="L23" s="11">
        <v>42031</v>
      </c>
      <c r="M23" s="8" t="s">
        <v>14</v>
      </c>
      <c r="N23" s="8" t="s">
        <v>13</v>
      </c>
      <c r="O23" s="8" t="s">
        <v>858</v>
      </c>
      <c r="P23" s="8" t="s">
        <v>859</v>
      </c>
      <c r="Q23" s="8" t="s">
        <v>858</v>
      </c>
      <c r="R23" s="8" t="s">
        <v>13</v>
      </c>
      <c r="S23" s="8" t="s">
        <v>860</v>
      </c>
      <c r="T23" s="8" t="s">
        <v>692</v>
      </c>
      <c r="U23" s="12">
        <v>29</v>
      </c>
      <c r="V23" s="8" t="s">
        <v>91</v>
      </c>
      <c r="W23" s="8" t="s">
        <v>13</v>
      </c>
      <c r="X23" s="8" t="s">
        <v>16</v>
      </c>
      <c r="Y23" s="11">
        <v>42031</v>
      </c>
      <c r="Z23" s="13" t="s">
        <v>693</v>
      </c>
      <c r="AB23" s="14" t="s">
        <v>694</v>
      </c>
      <c r="AC23" s="14">
        <v>2009</v>
      </c>
      <c r="AD23" s="7" t="s">
        <v>858</v>
      </c>
      <c r="AG23" s="15">
        <v>41666</v>
      </c>
      <c r="AH23" s="15"/>
      <c r="AI23" s="15"/>
      <c r="AJ23" s="16"/>
      <c r="AK23" s="16"/>
      <c r="AL23" s="16"/>
      <c r="AM23" s="16"/>
      <c r="AN23" s="16"/>
      <c r="AO23" s="16"/>
      <c r="AP23" s="16"/>
      <c r="AQ23" s="16"/>
      <c r="AR23" s="17"/>
      <c r="AS23" s="17"/>
      <c r="AT23" s="17"/>
      <c r="AU23" s="16"/>
      <c r="AV23" s="16"/>
      <c r="AW23" s="16"/>
      <c r="AX23" s="16"/>
      <c r="AY23" s="18"/>
      <c r="AZ23" s="18"/>
      <c r="BB23" s="16"/>
      <c r="BC23" s="15"/>
      <c r="BD23" s="15"/>
      <c r="BE23" s="15"/>
      <c r="BF23" s="15"/>
      <c r="BI23" s="19" t="s">
        <v>696</v>
      </c>
      <c r="BJ23" s="20"/>
      <c r="BK23" s="21" t="s">
        <v>793</v>
      </c>
      <c r="BL23" s="22" t="s">
        <v>698</v>
      </c>
      <c r="BM23" s="23"/>
      <c r="BN23" s="24"/>
      <c r="BO23" s="25"/>
      <c r="BP23" s="25"/>
      <c r="BQ23" s="25"/>
      <c r="BR23" s="25"/>
      <c r="BS23" s="25"/>
      <c r="BT23" s="25"/>
      <c r="BU23" s="26"/>
      <c r="BV23" s="26" t="s">
        <v>21</v>
      </c>
      <c r="BW23" s="26"/>
      <c r="BX23" s="26"/>
      <c r="BY23" s="44"/>
      <c r="BZ23" s="28"/>
      <c r="CA23" s="28"/>
      <c r="CB23" s="14" t="s">
        <v>701</v>
      </c>
      <c r="CC23" s="7"/>
      <c r="CE23" s="14" t="s">
        <v>701</v>
      </c>
    </row>
    <row r="24" spans="1:97" s="14" customFormat="1" ht="29.25" customHeight="1" x14ac:dyDescent="0.25">
      <c r="A24" s="7" t="s">
        <v>16</v>
      </c>
      <c r="B24" s="8" t="s">
        <v>301</v>
      </c>
      <c r="C24" s="8" t="s">
        <v>861</v>
      </c>
      <c r="D24" s="8" t="s">
        <v>302</v>
      </c>
      <c r="E24" s="8" t="s">
        <v>303</v>
      </c>
      <c r="F24" s="8" t="s">
        <v>14</v>
      </c>
      <c r="G24" s="8">
        <v>201610</v>
      </c>
      <c r="H24" s="8" t="s">
        <v>91</v>
      </c>
      <c r="I24" s="8" t="s">
        <v>862</v>
      </c>
      <c r="J24" s="9" t="s">
        <v>304</v>
      </c>
      <c r="K24" s="10" t="s">
        <v>688</v>
      </c>
      <c r="L24" s="11">
        <v>42032</v>
      </c>
      <c r="M24" s="8" t="s">
        <v>14</v>
      </c>
      <c r="N24" s="8" t="s">
        <v>13</v>
      </c>
      <c r="O24" s="8" t="s">
        <v>863</v>
      </c>
      <c r="P24" s="8" t="s">
        <v>864</v>
      </c>
      <c r="Q24" s="8" t="s">
        <v>865</v>
      </c>
      <c r="R24" s="8" t="s">
        <v>863</v>
      </c>
      <c r="S24" s="8" t="s">
        <v>691</v>
      </c>
      <c r="T24" s="8" t="s">
        <v>709</v>
      </c>
      <c r="U24" s="12">
        <v>32</v>
      </c>
      <c r="V24" s="8" t="s">
        <v>91</v>
      </c>
      <c r="W24" s="8" t="s">
        <v>13</v>
      </c>
      <c r="X24" s="8" t="s">
        <v>16</v>
      </c>
      <c r="Y24" s="11">
        <v>42032</v>
      </c>
      <c r="Z24" s="13" t="s">
        <v>693</v>
      </c>
      <c r="AB24" s="14" t="s">
        <v>694</v>
      </c>
      <c r="AC24" s="14">
        <v>2011</v>
      </c>
      <c r="AD24" s="7" t="s">
        <v>866</v>
      </c>
      <c r="AG24" s="15">
        <v>42032</v>
      </c>
      <c r="AH24" s="15"/>
      <c r="AI24" s="15"/>
      <c r="AJ24" s="16"/>
      <c r="AK24" s="16"/>
      <c r="AL24" s="16"/>
      <c r="AM24" s="16"/>
      <c r="AN24" s="16"/>
      <c r="AO24" s="16"/>
      <c r="AP24" s="16"/>
      <c r="AQ24" s="16"/>
      <c r="AR24" s="17"/>
      <c r="AS24" s="17"/>
      <c r="AT24" s="17"/>
      <c r="AU24" s="16"/>
      <c r="AV24" s="16"/>
      <c r="AW24" s="16"/>
      <c r="AX24" s="16"/>
      <c r="AZ24" s="18"/>
      <c r="BB24" s="16"/>
      <c r="BC24" s="15"/>
      <c r="BD24" s="15"/>
      <c r="BE24" s="15"/>
      <c r="BF24" s="15"/>
      <c r="BI24" s="19" t="s">
        <v>696</v>
      </c>
      <c r="BJ24" s="20"/>
      <c r="BK24" s="21" t="s">
        <v>867</v>
      </c>
      <c r="BL24" s="22" t="s">
        <v>868</v>
      </c>
      <c r="BM24" s="23"/>
      <c r="BN24" s="25" t="s">
        <v>869</v>
      </c>
      <c r="BO24" s="25"/>
      <c r="BP24" s="25"/>
      <c r="BQ24" s="25"/>
      <c r="BR24" s="25"/>
      <c r="BS24" s="25"/>
      <c r="BT24" s="25"/>
      <c r="BU24" s="26"/>
      <c r="BV24" s="26" t="s">
        <v>21</v>
      </c>
      <c r="BW24" s="26"/>
      <c r="BX24" s="26"/>
      <c r="BY24" s="44" t="s">
        <v>870</v>
      </c>
      <c r="BZ24" s="28"/>
      <c r="CA24" s="28">
        <v>2.72</v>
      </c>
      <c r="CB24" s="14" t="s">
        <v>871</v>
      </c>
      <c r="CC24" s="7" t="s">
        <v>872</v>
      </c>
      <c r="CD24" s="18" t="s">
        <v>873</v>
      </c>
      <c r="CE24" s="28" t="s">
        <v>701</v>
      </c>
      <c r="CF24" s="7"/>
    </row>
    <row r="25" spans="1:97" s="42" customFormat="1" ht="32.25" customHeight="1" x14ac:dyDescent="0.25">
      <c r="A25" s="7" t="s">
        <v>16</v>
      </c>
      <c r="B25" s="8" t="s">
        <v>875</v>
      </c>
      <c r="C25" s="8" t="s">
        <v>52</v>
      </c>
      <c r="D25" s="8" t="s">
        <v>874</v>
      </c>
      <c r="E25" s="8"/>
      <c r="F25" s="8" t="s">
        <v>14</v>
      </c>
      <c r="G25" s="8">
        <v>201610</v>
      </c>
      <c r="H25" s="8" t="s">
        <v>91</v>
      </c>
      <c r="I25" s="8" t="s">
        <v>876</v>
      </c>
      <c r="J25" s="8"/>
      <c r="K25" s="10" t="s">
        <v>688</v>
      </c>
      <c r="L25" s="11">
        <v>42037</v>
      </c>
      <c r="M25" s="8" t="s">
        <v>14</v>
      </c>
      <c r="N25" s="8" t="s">
        <v>13</v>
      </c>
      <c r="O25" s="8" t="s">
        <v>877</v>
      </c>
      <c r="P25" s="8" t="s">
        <v>878</v>
      </c>
      <c r="Q25" s="8" t="s">
        <v>879</v>
      </c>
      <c r="R25" s="8" t="s">
        <v>877</v>
      </c>
      <c r="S25" s="8" t="s">
        <v>791</v>
      </c>
      <c r="T25" s="8" t="s">
        <v>91</v>
      </c>
      <c r="U25" s="12">
        <v>37</v>
      </c>
      <c r="V25" s="8" t="s">
        <v>91</v>
      </c>
      <c r="W25" s="8" t="s">
        <v>13</v>
      </c>
      <c r="X25" s="8" t="s">
        <v>16</v>
      </c>
      <c r="Y25" s="11">
        <v>42037.457708333335</v>
      </c>
      <c r="Z25" s="13" t="s">
        <v>738</v>
      </c>
      <c r="AA25" s="14"/>
      <c r="AB25" s="14" t="s">
        <v>785</v>
      </c>
      <c r="AC25" s="7" t="s">
        <v>880</v>
      </c>
      <c r="AD25" s="7" t="s">
        <v>881</v>
      </c>
      <c r="AE25" s="14"/>
      <c r="AF25" s="14"/>
      <c r="AG25" s="15">
        <v>42068</v>
      </c>
      <c r="AH25" s="14"/>
      <c r="AI25" s="14"/>
      <c r="AJ25" s="16" t="s">
        <v>878</v>
      </c>
      <c r="AK25" s="16" t="s">
        <v>879</v>
      </c>
      <c r="AL25" s="16" t="s">
        <v>882</v>
      </c>
      <c r="AM25" s="16" t="s">
        <v>883</v>
      </c>
      <c r="AN25" s="16" t="s">
        <v>884</v>
      </c>
      <c r="AO25" s="16" t="s">
        <v>877</v>
      </c>
      <c r="AP25" s="17" t="s">
        <v>885</v>
      </c>
      <c r="AQ25" s="17" t="s">
        <v>13</v>
      </c>
      <c r="AR25" s="17" t="s">
        <v>13</v>
      </c>
      <c r="AS25" s="17" t="s">
        <v>13</v>
      </c>
      <c r="AT25" s="17" t="s">
        <v>13</v>
      </c>
      <c r="AU25" s="17" t="s">
        <v>13</v>
      </c>
      <c r="AV25" s="17" t="s">
        <v>13</v>
      </c>
      <c r="AW25" s="17" t="s">
        <v>13</v>
      </c>
      <c r="AX25" s="17" t="s">
        <v>13</v>
      </c>
      <c r="AY25" s="14" t="s">
        <v>13</v>
      </c>
      <c r="AZ25" s="14" t="s">
        <v>13</v>
      </c>
      <c r="BA25" s="14" t="s">
        <v>13</v>
      </c>
      <c r="BB25" s="16" t="s">
        <v>13</v>
      </c>
      <c r="BC25" s="15">
        <v>42055</v>
      </c>
      <c r="BD25" s="15">
        <v>42066</v>
      </c>
      <c r="BE25" s="15" t="s">
        <v>13</v>
      </c>
      <c r="BF25" s="15" t="s">
        <v>13</v>
      </c>
      <c r="BG25" s="14" t="s">
        <v>886</v>
      </c>
      <c r="BH25" s="14" t="s">
        <v>13</v>
      </c>
      <c r="BI25" s="22" t="s">
        <v>698</v>
      </c>
      <c r="BJ25" s="24" t="s">
        <v>739</v>
      </c>
      <c r="BK25" s="22" t="s">
        <v>887</v>
      </c>
      <c r="BL25" s="36" t="s">
        <v>13</v>
      </c>
      <c r="BM25" s="36" t="s">
        <v>13</v>
      </c>
      <c r="BN25" s="36" t="s">
        <v>13</v>
      </c>
      <c r="BO25" s="36"/>
      <c r="BP25" s="36"/>
      <c r="BQ25" s="36"/>
      <c r="BR25" s="36"/>
      <c r="BS25" s="36"/>
      <c r="BT25" s="36"/>
      <c r="BU25" s="36" t="s">
        <v>13</v>
      </c>
      <c r="BV25" s="22" t="s">
        <v>21</v>
      </c>
      <c r="BW25" s="36"/>
      <c r="BX25" s="36"/>
      <c r="BY25" s="36"/>
      <c r="BZ25" s="36"/>
      <c r="CA25" s="36"/>
      <c r="CB25" s="38"/>
      <c r="CC25" s="38"/>
      <c r="CD25" s="39"/>
      <c r="CE25" s="28" t="s">
        <v>701</v>
      </c>
      <c r="CF25" s="7"/>
      <c r="CG25" s="14"/>
      <c r="CH25" s="14"/>
      <c r="CI25" s="14"/>
      <c r="CJ25" s="14"/>
      <c r="CK25" s="14"/>
      <c r="CL25" s="14"/>
      <c r="CM25" s="14"/>
      <c r="CN25" s="14"/>
      <c r="CO25" s="14"/>
      <c r="CP25" s="14"/>
      <c r="CQ25" s="14"/>
      <c r="CR25" s="14"/>
      <c r="CS25" s="14"/>
    </row>
    <row r="26" spans="1:97" s="14" customFormat="1" ht="14.1" customHeight="1" x14ac:dyDescent="0.25">
      <c r="A26" s="7" t="s">
        <v>16</v>
      </c>
      <c r="B26" s="8" t="s">
        <v>889</v>
      </c>
      <c r="C26" s="8" t="s">
        <v>888</v>
      </c>
      <c r="D26" s="8" t="s">
        <v>314</v>
      </c>
      <c r="E26" s="8" t="s">
        <v>257</v>
      </c>
      <c r="F26" s="8" t="s">
        <v>14</v>
      </c>
      <c r="G26" s="8">
        <v>201610</v>
      </c>
      <c r="H26" s="8" t="s">
        <v>91</v>
      </c>
      <c r="I26" s="8" t="s">
        <v>890</v>
      </c>
      <c r="J26" s="8"/>
      <c r="K26" s="10" t="s">
        <v>688</v>
      </c>
      <c r="L26" s="11">
        <v>42038</v>
      </c>
      <c r="M26" s="8" t="s">
        <v>14</v>
      </c>
      <c r="N26" s="8" t="s">
        <v>13</v>
      </c>
      <c r="O26" s="8" t="s">
        <v>891</v>
      </c>
      <c r="P26" s="8" t="s">
        <v>892</v>
      </c>
      <c r="Q26" s="8" t="s">
        <v>891</v>
      </c>
      <c r="R26" s="8" t="s">
        <v>13</v>
      </c>
      <c r="S26" s="8" t="s">
        <v>691</v>
      </c>
      <c r="T26" s="8" t="s">
        <v>709</v>
      </c>
      <c r="U26" s="12">
        <v>29</v>
      </c>
      <c r="V26" s="8" t="s">
        <v>91</v>
      </c>
      <c r="W26" s="8" t="s">
        <v>13</v>
      </c>
      <c r="X26" s="8" t="s">
        <v>16</v>
      </c>
      <c r="Y26" s="11">
        <v>42038</v>
      </c>
      <c r="Z26" s="13" t="s">
        <v>693</v>
      </c>
      <c r="AC26" s="14">
        <v>2008</v>
      </c>
      <c r="AD26" s="7" t="s">
        <v>893</v>
      </c>
      <c r="AG26" s="15">
        <v>42040</v>
      </c>
      <c r="AH26" s="34"/>
      <c r="AI26" s="34"/>
      <c r="AJ26" s="16"/>
      <c r="AK26" s="16"/>
      <c r="AL26" s="16"/>
      <c r="AM26" s="16"/>
      <c r="AN26" s="16"/>
      <c r="AO26" s="16"/>
      <c r="AP26" s="16"/>
      <c r="AQ26" s="16"/>
      <c r="AR26" s="17"/>
      <c r="AS26" s="17"/>
      <c r="AT26" s="17"/>
      <c r="AU26" s="16"/>
      <c r="AV26" s="16"/>
      <c r="AW26" s="16"/>
      <c r="AX26" s="16"/>
      <c r="AZ26" s="18"/>
      <c r="BB26" s="16"/>
      <c r="BC26" s="15"/>
      <c r="BD26" s="15"/>
      <c r="BE26" s="15"/>
      <c r="BF26" s="15"/>
      <c r="BI26" s="19" t="s">
        <v>868</v>
      </c>
      <c r="BJ26" s="20"/>
      <c r="BK26" s="21" t="s">
        <v>894</v>
      </c>
      <c r="BL26" s="22" t="s">
        <v>868</v>
      </c>
      <c r="BM26" s="23"/>
      <c r="BN26" s="24" t="s">
        <v>895</v>
      </c>
      <c r="BO26" s="25"/>
      <c r="BP26" s="25"/>
      <c r="BQ26" s="25"/>
      <c r="BR26" s="25"/>
      <c r="BS26" s="25"/>
      <c r="BT26" s="25"/>
      <c r="BU26" s="26"/>
      <c r="BV26" s="26" t="s">
        <v>21</v>
      </c>
      <c r="BW26" s="26" t="s">
        <v>700</v>
      </c>
      <c r="BX26" s="26"/>
      <c r="BY26" s="44"/>
      <c r="BZ26" s="28" t="s">
        <v>696</v>
      </c>
      <c r="CA26" s="28"/>
      <c r="CB26" s="14" t="s">
        <v>701</v>
      </c>
      <c r="CC26" s="7"/>
      <c r="CE26" s="14" t="s">
        <v>701</v>
      </c>
    </row>
    <row r="27" spans="1:97" s="14" customFormat="1" ht="14.1" customHeight="1" x14ac:dyDescent="0.25">
      <c r="A27" s="7" t="s">
        <v>16</v>
      </c>
      <c r="B27" s="8" t="s">
        <v>897</v>
      </c>
      <c r="C27" s="8" t="s">
        <v>165</v>
      </c>
      <c r="D27" s="8" t="s">
        <v>896</v>
      </c>
      <c r="E27" s="8"/>
      <c r="F27" s="8" t="s">
        <v>14</v>
      </c>
      <c r="G27" s="8">
        <v>201610</v>
      </c>
      <c r="H27" s="8" t="s">
        <v>91</v>
      </c>
      <c r="I27" s="8" t="s">
        <v>898</v>
      </c>
      <c r="J27" s="8"/>
      <c r="K27" s="10" t="s">
        <v>688</v>
      </c>
      <c r="L27" s="11">
        <v>42038</v>
      </c>
      <c r="M27" s="8" t="s">
        <v>14</v>
      </c>
      <c r="N27" s="8" t="s">
        <v>13</v>
      </c>
      <c r="O27" s="8" t="s">
        <v>708</v>
      </c>
      <c r="P27" s="8" t="s">
        <v>708</v>
      </c>
      <c r="Q27" s="8" t="s">
        <v>827</v>
      </c>
      <c r="R27" s="8" t="s">
        <v>13</v>
      </c>
      <c r="S27" s="8" t="s">
        <v>691</v>
      </c>
      <c r="T27" s="8" t="s">
        <v>692</v>
      </c>
      <c r="U27" s="12">
        <v>25</v>
      </c>
      <c r="V27" s="8" t="s">
        <v>91</v>
      </c>
      <c r="W27" s="8" t="s">
        <v>13</v>
      </c>
      <c r="X27" s="8" t="s">
        <v>16</v>
      </c>
      <c r="Y27" s="11">
        <v>42038</v>
      </c>
      <c r="Z27" s="13" t="s">
        <v>693</v>
      </c>
      <c r="AC27" s="14">
        <v>2012</v>
      </c>
      <c r="AD27" s="7" t="s">
        <v>841</v>
      </c>
      <c r="AG27" s="15">
        <v>42040</v>
      </c>
      <c r="AH27" s="34"/>
      <c r="AI27" s="34"/>
      <c r="AJ27" s="16"/>
      <c r="AK27" s="16"/>
      <c r="AL27" s="16"/>
      <c r="AM27" s="16"/>
      <c r="AN27" s="16"/>
      <c r="AO27" s="16"/>
      <c r="AP27" s="16"/>
      <c r="AQ27" s="16"/>
      <c r="AR27" s="17"/>
      <c r="AS27" s="17"/>
      <c r="AT27" s="17"/>
      <c r="AU27" s="16"/>
      <c r="AV27" s="16"/>
      <c r="AW27" s="16"/>
      <c r="AX27" s="16"/>
      <c r="AZ27" s="18"/>
      <c r="BB27" s="16"/>
      <c r="BC27" s="15"/>
      <c r="BD27" s="15"/>
      <c r="BE27" s="15"/>
      <c r="BF27" s="15"/>
      <c r="BI27" s="19" t="s">
        <v>696</v>
      </c>
      <c r="BJ27" s="20"/>
      <c r="BK27" s="21" t="s">
        <v>786</v>
      </c>
      <c r="BL27" s="22" t="s">
        <v>698</v>
      </c>
      <c r="BM27" s="23" t="s">
        <v>899</v>
      </c>
      <c r="BN27" s="24"/>
      <c r="BO27" s="25"/>
      <c r="BP27" s="25"/>
      <c r="BQ27" s="25"/>
      <c r="BR27" s="25"/>
      <c r="BS27" s="25"/>
      <c r="BT27" s="25"/>
      <c r="BU27" s="26"/>
      <c r="BV27" s="26" t="s">
        <v>21</v>
      </c>
      <c r="BW27" s="26"/>
      <c r="BX27" s="26"/>
      <c r="BY27" s="44"/>
      <c r="BZ27" s="28"/>
      <c r="CA27" s="28"/>
      <c r="CB27" s="14" t="s">
        <v>701</v>
      </c>
      <c r="CC27" s="7"/>
      <c r="CE27" s="14" t="s">
        <v>701</v>
      </c>
    </row>
    <row r="28" spans="1:97" s="14" customFormat="1" ht="14.1" customHeight="1" x14ac:dyDescent="0.25">
      <c r="A28" s="7" t="s">
        <v>16</v>
      </c>
      <c r="B28" s="8" t="s">
        <v>902</v>
      </c>
      <c r="C28" s="8" t="s">
        <v>901</v>
      </c>
      <c r="D28" s="8" t="s">
        <v>900</v>
      </c>
      <c r="E28" s="8"/>
      <c r="F28" s="8" t="s">
        <v>14</v>
      </c>
      <c r="G28" s="8">
        <v>201610</v>
      </c>
      <c r="H28" s="8" t="s">
        <v>91</v>
      </c>
      <c r="I28" s="8" t="s">
        <v>903</v>
      </c>
      <c r="J28" s="8"/>
      <c r="K28" s="10" t="s">
        <v>688</v>
      </c>
      <c r="L28" s="11">
        <v>42037</v>
      </c>
      <c r="M28" s="8" t="s">
        <v>14</v>
      </c>
      <c r="N28" s="8" t="s">
        <v>13</v>
      </c>
      <c r="O28" s="8" t="s">
        <v>904</v>
      </c>
      <c r="P28" s="8" t="s">
        <v>690</v>
      </c>
      <c r="Q28" s="8" t="s">
        <v>904</v>
      </c>
      <c r="R28" s="8" t="s">
        <v>720</v>
      </c>
      <c r="S28" s="8" t="s">
        <v>691</v>
      </c>
      <c r="T28" s="8" t="s">
        <v>709</v>
      </c>
      <c r="U28" s="12">
        <v>27</v>
      </c>
      <c r="V28" s="8" t="s">
        <v>91</v>
      </c>
      <c r="W28" s="8" t="s">
        <v>13</v>
      </c>
      <c r="X28" s="8" t="s">
        <v>16</v>
      </c>
      <c r="Y28" s="11">
        <v>42039.464745370373</v>
      </c>
      <c r="Z28" s="13" t="s">
        <v>693</v>
      </c>
      <c r="AB28" s="14" t="s">
        <v>785</v>
      </c>
      <c r="AC28" s="14">
        <v>2010</v>
      </c>
      <c r="AD28" s="7" t="s">
        <v>905</v>
      </c>
      <c r="AG28" s="15">
        <v>41675</v>
      </c>
      <c r="AH28" s="15"/>
      <c r="AI28" s="15"/>
      <c r="AJ28" s="16"/>
      <c r="AK28" s="16"/>
      <c r="AL28" s="16"/>
      <c r="AM28" s="16"/>
      <c r="AN28" s="16"/>
      <c r="AO28" s="16"/>
      <c r="AP28" s="16"/>
      <c r="AQ28" s="16"/>
      <c r="AR28" s="17"/>
      <c r="AS28" s="17"/>
      <c r="AT28" s="17"/>
      <c r="AU28" s="16"/>
      <c r="AV28" s="16"/>
      <c r="AW28" s="16"/>
      <c r="AX28" s="16"/>
      <c r="AZ28" s="18"/>
      <c r="BB28" s="16"/>
      <c r="BC28" s="15"/>
      <c r="BD28" s="15"/>
      <c r="BE28" s="15"/>
      <c r="BF28" s="15"/>
      <c r="BI28" s="19" t="s">
        <v>698</v>
      </c>
      <c r="BJ28" s="20"/>
      <c r="BK28" s="21" t="s">
        <v>697</v>
      </c>
      <c r="BL28" s="22" t="s">
        <v>698</v>
      </c>
      <c r="BM28" s="23" t="s">
        <v>794</v>
      </c>
      <c r="BN28" s="24"/>
      <c r="BO28" s="25"/>
      <c r="BP28" s="25"/>
      <c r="BQ28" s="25"/>
      <c r="BR28" s="25"/>
      <c r="BS28" s="25"/>
      <c r="BT28" s="25"/>
      <c r="BU28" s="26"/>
      <c r="BV28" s="26" t="s">
        <v>21</v>
      </c>
      <c r="BW28" s="26" t="s">
        <v>700</v>
      </c>
      <c r="BX28" s="26"/>
      <c r="BY28" s="44"/>
      <c r="BZ28" s="28"/>
      <c r="CA28" s="28"/>
      <c r="CB28" s="14" t="s">
        <v>701</v>
      </c>
      <c r="CC28" s="7"/>
      <c r="CE28" s="14" t="s">
        <v>701</v>
      </c>
    </row>
    <row r="29" spans="1:97" s="14" customFormat="1" ht="14.1" customHeight="1" x14ac:dyDescent="0.25">
      <c r="A29" s="7" t="s">
        <v>16</v>
      </c>
      <c r="B29" s="29" t="s">
        <v>907</v>
      </c>
      <c r="C29" s="29" t="s">
        <v>126</v>
      </c>
      <c r="D29" s="29" t="s">
        <v>906</v>
      </c>
      <c r="E29" s="29"/>
      <c r="F29" s="29" t="s">
        <v>14</v>
      </c>
      <c r="G29" s="8">
        <v>201610</v>
      </c>
      <c r="H29" s="8" t="s">
        <v>91</v>
      </c>
      <c r="I29" s="29" t="s">
        <v>908</v>
      </c>
      <c r="J29" s="29"/>
      <c r="K29" s="10" t="s">
        <v>688</v>
      </c>
      <c r="L29" s="31">
        <v>42063</v>
      </c>
      <c r="M29" s="29" t="s">
        <v>14</v>
      </c>
      <c r="N29" s="29" t="s">
        <v>13</v>
      </c>
      <c r="O29" s="29" t="s">
        <v>719</v>
      </c>
      <c r="P29" s="29" t="s">
        <v>719</v>
      </c>
      <c r="Q29" s="29" t="s">
        <v>13</v>
      </c>
      <c r="R29" s="29" t="s">
        <v>13</v>
      </c>
      <c r="S29" s="29" t="s">
        <v>691</v>
      </c>
      <c r="T29" s="29" t="s">
        <v>692</v>
      </c>
      <c r="U29" s="32">
        <v>57</v>
      </c>
      <c r="V29" s="29" t="s">
        <v>91</v>
      </c>
      <c r="W29" s="29" t="s">
        <v>13</v>
      </c>
      <c r="X29" s="29" t="s">
        <v>16</v>
      </c>
      <c r="Y29" s="31">
        <v>42063</v>
      </c>
      <c r="Z29" s="33" t="s">
        <v>738</v>
      </c>
      <c r="AC29" s="14">
        <v>1979</v>
      </c>
      <c r="AD29" s="14" t="s">
        <v>885</v>
      </c>
      <c r="AG29" s="34">
        <v>42066</v>
      </c>
      <c r="AJ29" s="14" t="s">
        <v>909</v>
      </c>
      <c r="AR29" s="14" t="s">
        <v>909</v>
      </c>
      <c r="BA29" s="35" t="s">
        <v>910</v>
      </c>
      <c r="BB29" s="18" t="s">
        <v>911</v>
      </c>
      <c r="BC29" s="15"/>
      <c r="BD29" s="15"/>
      <c r="BE29" s="15"/>
      <c r="BI29" s="22" t="s">
        <v>740</v>
      </c>
      <c r="BJ29" s="37"/>
      <c r="BK29" s="36"/>
      <c r="BL29" s="49"/>
      <c r="BM29" s="36"/>
      <c r="BN29" s="36"/>
      <c r="BO29" s="36"/>
      <c r="BP29" s="36"/>
      <c r="BQ29" s="36"/>
      <c r="BR29" s="36"/>
      <c r="BS29" s="36"/>
      <c r="BT29" s="36"/>
      <c r="BU29" s="22"/>
      <c r="BV29" s="22" t="s">
        <v>21</v>
      </c>
      <c r="BW29" s="22"/>
      <c r="BX29" s="22"/>
      <c r="BY29" s="36"/>
      <c r="BZ29" s="36"/>
      <c r="CA29" s="36"/>
      <c r="CB29" s="38"/>
      <c r="CC29" s="38"/>
      <c r="CD29" s="39"/>
      <c r="CE29" s="28" t="s">
        <v>701</v>
      </c>
      <c r="CF29" s="7"/>
    </row>
    <row r="30" spans="1:97" s="14" customFormat="1" ht="14.1" customHeight="1" x14ac:dyDescent="0.25">
      <c r="A30" s="7" t="s">
        <v>16</v>
      </c>
      <c r="B30" s="8" t="s">
        <v>915</v>
      </c>
      <c r="C30" s="8" t="s">
        <v>913</v>
      </c>
      <c r="D30" s="8" t="s">
        <v>912</v>
      </c>
      <c r="E30" s="8" t="s">
        <v>914</v>
      </c>
      <c r="F30" s="8" t="s">
        <v>14</v>
      </c>
      <c r="G30" s="8">
        <v>201610</v>
      </c>
      <c r="H30" s="8" t="s">
        <v>91</v>
      </c>
      <c r="I30" s="8" t="s">
        <v>916</v>
      </c>
      <c r="J30" s="9" t="s">
        <v>917</v>
      </c>
      <c r="K30" s="10" t="s">
        <v>688</v>
      </c>
      <c r="L30" s="11">
        <v>42038</v>
      </c>
      <c r="M30" s="8" t="s">
        <v>14</v>
      </c>
      <c r="N30" s="8" t="s">
        <v>13</v>
      </c>
      <c r="O30" s="8" t="s">
        <v>918</v>
      </c>
      <c r="P30" s="8" t="s">
        <v>919</v>
      </c>
      <c r="Q30" s="8" t="s">
        <v>920</v>
      </c>
      <c r="R30" s="8" t="s">
        <v>918</v>
      </c>
      <c r="S30" s="8" t="s">
        <v>691</v>
      </c>
      <c r="T30" s="8" t="s">
        <v>709</v>
      </c>
      <c r="U30" s="12">
        <v>25</v>
      </c>
      <c r="V30" s="8" t="s">
        <v>91</v>
      </c>
      <c r="W30" s="8" t="s">
        <v>13</v>
      </c>
      <c r="X30" s="8" t="s">
        <v>16</v>
      </c>
      <c r="Y30" s="11">
        <v>42038.544004629628</v>
      </c>
      <c r="Z30" s="13" t="s">
        <v>693</v>
      </c>
      <c r="AC30" s="14">
        <v>2011</v>
      </c>
      <c r="AD30" s="7" t="s">
        <v>921</v>
      </c>
      <c r="AG30" s="15">
        <v>42040</v>
      </c>
      <c r="AH30" s="34"/>
      <c r="AI30" s="34"/>
      <c r="AJ30" s="16"/>
      <c r="AK30" s="16"/>
      <c r="AL30" s="16"/>
      <c r="AM30" s="16"/>
      <c r="AN30" s="16"/>
      <c r="AO30" s="16"/>
      <c r="AP30" s="16"/>
      <c r="AQ30" s="16"/>
      <c r="AR30" s="17"/>
      <c r="AS30" s="17"/>
      <c r="AT30" s="17"/>
      <c r="AU30" s="16"/>
      <c r="AV30" s="16"/>
      <c r="AW30" s="16"/>
      <c r="AX30" s="16"/>
      <c r="AZ30" s="18"/>
      <c r="BB30" s="16"/>
      <c r="BC30" s="15"/>
      <c r="BD30" s="15"/>
      <c r="BE30" s="15"/>
      <c r="BF30" s="15"/>
      <c r="BI30" s="19" t="s">
        <v>698</v>
      </c>
      <c r="BJ30" s="20"/>
      <c r="BK30" s="21" t="s">
        <v>697</v>
      </c>
      <c r="BL30" s="22" t="s">
        <v>696</v>
      </c>
      <c r="BM30" s="23"/>
      <c r="BN30" s="24" t="s">
        <v>922</v>
      </c>
      <c r="BO30" s="25"/>
      <c r="BP30" s="25"/>
      <c r="BQ30" s="25"/>
      <c r="BR30" s="25"/>
      <c r="BS30" s="25"/>
      <c r="BT30" s="25"/>
      <c r="BU30" s="26"/>
      <c r="BV30" s="26" t="s">
        <v>21</v>
      </c>
      <c r="BW30" s="26" t="s">
        <v>700</v>
      </c>
      <c r="BX30" s="26"/>
      <c r="BY30" s="44"/>
      <c r="BZ30" s="28"/>
      <c r="CA30" s="28"/>
      <c r="CB30" s="14" t="s">
        <v>701</v>
      </c>
      <c r="CC30" s="7"/>
      <c r="CE30" s="14" t="s">
        <v>701</v>
      </c>
    </row>
    <row r="31" spans="1:97" s="14" customFormat="1" ht="12.75" customHeight="1" x14ac:dyDescent="0.25">
      <c r="A31" s="7" t="s">
        <v>16</v>
      </c>
      <c r="B31" s="8" t="s">
        <v>925</v>
      </c>
      <c r="C31" s="8" t="s">
        <v>924</v>
      </c>
      <c r="D31" s="8" t="s">
        <v>923</v>
      </c>
      <c r="E31" s="8"/>
      <c r="F31" s="8" t="s">
        <v>14</v>
      </c>
      <c r="G31" s="8">
        <v>201610</v>
      </c>
      <c r="H31" s="8" t="s">
        <v>91</v>
      </c>
      <c r="I31" s="40" t="s">
        <v>926</v>
      </c>
      <c r="J31" s="30" t="s">
        <v>927</v>
      </c>
      <c r="K31" s="10" t="s">
        <v>688</v>
      </c>
      <c r="L31" s="11">
        <v>42038</v>
      </c>
      <c r="M31" s="8" t="s">
        <v>14</v>
      </c>
      <c r="N31" s="8" t="s">
        <v>13</v>
      </c>
      <c r="O31" s="8" t="s">
        <v>690</v>
      </c>
      <c r="P31" s="8" t="s">
        <v>690</v>
      </c>
      <c r="Q31" s="8" t="s">
        <v>13</v>
      </c>
      <c r="R31" s="8" t="s">
        <v>13</v>
      </c>
      <c r="S31" s="8" t="s">
        <v>691</v>
      </c>
      <c r="T31" s="8" t="s">
        <v>692</v>
      </c>
      <c r="U31" s="12">
        <v>26</v>
      </c>
      <c r="V31" s="8" t="s">
        <v>91</v>
      </c>
      <c r="W31" s="8" t="s">
        <v>13</v>
      </c>
      <c r="X31" s="8" t="s">
        <v>16</v>
      </c>
      <c r="Y31" s="11">
        <v>42038</v>
      </c>
      <c r="Z31" s="13" t="s">
        <v>693</v>
      </c>
      <c r="AC31" s="14">
        <v>2011</v>
      </c>
      <c r="AD31" s="7" t="s">
        <v>695</v>
      </c>
      <c r="AG31" s="15">
        <v>42040</v>
      </c>
      <c r="AH31" s="34"/>
      <c r="AI31" s="34"/>
      <c r="AJ31" s="16"/>
      <c r="AK31" s="16"/>
      <c r="AL31" s="16"/>
      <c r="AM31" s="16"/>
      <c r="AN31" s="16"/>
      <c r="AO31" s="16"/>
      <c r="AP31" s="16"/>
      <c r="AQ31" s="16"/>
      <c r="AR31" s="17"/>
      <c r="AS31" s="17"/>
      <c r="AT31" s="17"/>
      <c r="AU31" s="16"/>
      <c r="AV31" s="16"/>
      <c r="AW31" s="16"/>
      <c r="AX31" s="16"/>
      <c r="AZ31" s="18"/>
      <c r="BB31" s="16"/>
      <c r="BC31" s="15"/>
      <c r="BD31" s="15"/>
      <c r="BE31" s="15"/>
      <c r="BF31" s="15"/>
      <c r="BI31" s="19" t="s">
        <v>698</v>
      </c>
      <c r="BJ31" s="20"/>
      <c r="BK31" s="21" t="s">
        <v>14</v>
      </c>
      <c r="BL31" s="22" t="s">
        <v>698</v>
      </c>
      <c r="BM31" s="23"/>
      <c r="BN31" s="24"/>
      <c r="BO31" s="25"/>
      <c r="BP31" s="25"/>
      <c r="BQ31" s="25"/>
      <c r="BR31" s="25"/>
      <c r="BS31" s="25"/>
      <c r="BT31" s="25"/>
      <c r="BU31" s="26"/>
      <c r="BV31" s="26"/>
      <c r="BW31" s="26"/>
      <c r="BX31" s="26" t="s">
        <v>14</v>
      </c>
      <c r="BY31" s="44"/>
      <c r="BZ31" s="28"/>
      <c r="CA31" s="28"/>
      <c r="CB31" s="14" t="s">
        <v>701</v>
      </c>
      <c r="CC31" s="7"/>
      <c r="CE31" s="14" t="s">
        <v>701</v>
      </c>
    </row>
    <row r="32" spans="1:97" s="14" customFormat="1" ht="12.75" customHeight="1" x14ac:dyDescent="0.25">
      <c r="A32" s="7" t="s">
        <v>16</v>
      </c>
      <c r="B32" s="8" t="s">
        <v>929</v>
      </c>
      <c r="C32" s="8" t="s">
        <v>501</v>
      </c>
      <c r="D32" s="8" t="s">
        <v>928</v>
      </c>
      <c r="E32" s="8"/>
      <c r="F32" s="8" t="s">
        <v>14</v>
      </c>
      <c r="G32" s="8">
        <v>201610</v>
      </c>
      <c r="H32" s="8" t="s">
        <v>91</v>
      </c>
      <c r="I32" s="8" t="s">
        <v>930</v>
      </c>
      <c r="J32" s="8"/>
      <c r="K32" s="10" t="s">
        <v>688</v>
      </c>
      <c r="L32" s="11">
        <v>42038</v>
      </c>
      <c r="M32" s="8" t="s">
        <v>14</v>
      </c>
      <c r="N32" s="8" t="s">
        <v>13</v>
      </c>
      <c r="O32" s="8" t="s">
        <v>931</v>
      </c>
      <c r="P32" s="8" t="s">
        <v>932</v>
      </c>
      <c r="Q32" s="8" t="s">
        <v>933</v>
      </c>
      <c r="R32" s="8" t="s">
        <v>931</v>
      </c>
      <c r="S32" s="8" t="s">
        <v>691</v>
      </c>
      <c r="T32" s="8" t="s">
        <v>709</v>
      </c>
      <c r="U32" s="12">
        <v>36</v>
      </c>
      <c r="V32" s="8" t="s">
        <v>91</v>
      </c>
      <c r="W32" s="8" t="s">
        <v>13</v>
      </c>
      <c r="X32" s="8" t="s">
        <v>16</v>
      </c>
      <c r="Y32" s="11">
        <v>42038.565833333334</v>
      </c>
      <c r="Z32" s="13" t="s">
        <v>693</v>
      </c>
      <c r="AC32" s="14">
        <v>2001</v>
      </c>
      <c r="AD32" s="7" t="s">
        <v>931</v>
      </c>
      <c r="AG32" s="15">
        <v>42045</v>
      </c>
      <c r="AJ32" s="16" t="s">
        <v>13</v>
      </c>
      <c r="AK32" s="16" t="s">
        <v>934</v>
      </c>
      <c r="AL32" s="16" t="s">
        <v>13</v>
      </c>
      <c r="AM32" s="16" t="s">
        <v>13</v>
      </c>
      <c r="AN32" s="16" t="s">
        <v>13</v>
      </c>
      <c r="AO32" s="16" t="s">
        <v>13</v>
      </c>
      <c r="AP32" s="17" t="s">
        <v>13</v>
      </c>
      <c r="AQ32" s="17" t="s">
        <v>13</v>
      </c>
      <c r="AR32" s="17" t="s">
        <v>13</v>
      </c>
      <c r="AS32" s="17" t="s">
        <v>13</v>
      </c>
      <c r="AT32" s="17" t="s">
        <v>13</v>
      </c>
      <c r="AU32" s="17" t="s">
        <v>13</v>
      </c>
      <c r="AV32" s="17" t="s">
        <v>13</v>
      </c>
      <c r="AW32" s="43"/>
      <c r="AX32" s="17" t="s">
        <v>13</v>
      </c>
      <c r="AY32" s="14" t="s">
        <v>13</v>
      </c>
      <c r="AZ32" s="14" t="s">
        <v>13</v>
      </c>
      <c r="BA32" s="14" t="s">
        <v>739</v>
      </c>
      <c r="BB32" s="16" t="s">
        <v>935</v>
      </c>
      <c r="BC32" s="15" t="s">
        <v>13</v>
      </c>
      <c r="BD32" s="15" t="s">
        <v>13</v>
      </c>
      <c r="BE32" s="15" t="s">
        <v>13</v>
      </c>
      <c r="BF32" s="15" t="s">
        <v>13</v>
      </c>
      <c r="BG32" s="14" t="s">
        <v>13</v>
      </c>
      <c r="BH32" s="14" t="s">
        <v>13</v>
      </c>
      <c r="BI32" s="19" t="s">
        <v>698</v>
      </c>
      <c r="BJ32" s="20">
        <v>3</v>
      </c>
      <c r="BK32" s="21" t="s">
        <v>14</v>
      </c>
      <c r="BL32" s="22" t="s">
        <v>698</v>
      </c>
      <c r="BM32" s="23"/>
      <c r="BN32" s="24"/>
      <c r="BO32" s="25"/>
      <c r="BP32" s="25"/>
      <c r="BQ32" s="25"/>
      <c r="BR32" s="25"/>
      <c r="BS32" s="25"/>
      <c r="BT32" s="25"/>
      <c r="BU32" s="26"/>
      <c r="BV32" s="26"/>
      <c r="BW32" s="26"/>
      <c r="BX32" s="26" t="s">
        <v>14</v>
      </c>
      <c r="BY32" s="28"/>
      <c r="BZ32" s="28"/>
      <c r="CA32" s="28"/>
      <c r="CB32" s="14" t="s">
        <v>701</v>
      </c>
      <c r="CC32" s="7"/>
      <c r="CE32" s="14" t="s">
        <v>701</v>
      </c>
    </row>
    <row r="33" spans="1:96" s="14" customFormat="1" ht="14.1" customHeight="1" x14ac:dyDescent="0.25">
      <c r="A33" s="7" t="s">
        <v>16</v>
      </c>
      <c r="B33" s="55" t="s">
        <v>938</v>
      </c>
      <c r="C33" s="55" t="s">
        <v>937</v>
      </c>
      <c r="D33" s="55" t="s">
        <v>936</v>
      </c>
      <c r="E33" s="55"/>
      <c r="F33" s="55" t="s">
        <v>14</v>
      </c>
      <c r="G33" s="8">
        <v>201610</v>
      </c>
      <c r="H33" s="8" t="s">
        <v>91</v>
      </c>
      <c r="I33" s="55" t="s">
        <v>939</v>
      </c>
      <c r="J33" s="55"/>
      <c r="K33" s="10" t="s">
        <v>688</v>
      </c>
      <c r="L33" s="56">
        <v>42072</v>
      </c>
      <c r="M33" s="55" t="s">
        <v>14</v>
      </c>
      <c r="N33" s="55" t="s">
        <v>13</v>
      </c>
      <c r="O33" s="55" t="s">
        <v>719</v>
      </c>
      <c r="P33" s="55" t="s">
        <v>719</v>
      </c>
      <c r="Q33" s="55" t="s">
        <v>13</v>
      </c>
      <c r="R33" s="55" t="s">
        <v>13</v>
      </c>
      <c r="S33" s="55" t="s">
        <v>791</v>
      </c>
      <c r="T33" s="55" t="s">
        <v>709</v>
      </c>
      <c r="U33" s="57">
        <v>25</v>
      </c>
      <c r="V33" s="55" t="s">
        <v>91</v>
      </c>
      <c r="W33" s="55" t="s">
        <v>13</v>
      </c>
      <c r="X33" s="55" t="s">
        <v>16</v>
      </c>
      <c r="Y33" s="56">
        <v>42076</v>
      </c>
      <c r="Z33" s="33" t="s">
        <v>710</v>
      </c>
      <c r="AC33" s="14">
        <v>2012</v>
      </c>
      <c r="AD33" s="14" t="s">
        <v>885</v>
      </c>
      <c r="AG33" s="34">
        <v>42076</v>
      </c>
      <c r="AU33" s="58" t="s">
        <v>940</v>
      </c>
      <c r="AV33" s="59" t="s">
        <v>941</v>
      </c>
      <c r="AW33" s="59" t="s">
        <v>940</v>
      </c>
      <c r="AX33" s="59" t="s">
        <v>942</v>
      </c>
      <c r="BC33" s="15"/>
      <c r="BD33" s="15"/>
      <c r="BE33" s="15"/>
      <c r="BI33" s="36"/>
      <c r="BJ33" s="37"/>
      <c r="BK33" s="36"/>
      <c r="BL33" s="22" t="s">
        <v>698</v>
      </c>
      <c r="BM33" s="36"/>
      <c r="BN33" s="36"/>
      <c r="BO33" s="36"/>
      <c r="BP33" s="36"/>
      <c r="BQ33" s="36"/>
      <c r="BR33" s="36"/>
      <c r="BS33" s="36"/>
      <c r="BT33" s="36"/>
      <c r="BU33" s="36"/>
      <c r="BV33" s="22" t="s">
        <v>21</v>
      </c>
      <c r="BW33" s="36"/>
      <c r="BX33" s="36"/>
      <c r="BY33" s="36"/>
      <c r="BZ33" s="36"/>
      <c r="CA33" s="36"/>
      <c r="CB33" s="38"/>
      <c r="CC33" s="38"/>
      <c r="CD33" s="39"/>
      <c r="CE33" s="28" t="s">
        <v>701</v>
      </c>
      <c r="CF33" s="7"/>
    </row>
    <row r="34" spans="1:96" s="14" customFormat="1" ht="14.1" customHeight="1" x14ac:dyDescent="0.25">
      <c r="A34" s="7" t="s">
        <v>16</v>
      </c>
      <c r="B34" s="48" t="s">
        <v>945</v>
      </c>
      <c r="C34" s="48" t="s">
        <v>944</v>
      </c>
      <c r="D34" s="48" t="s">
        <v>943</v>
      </c>
      <c r="E34" s="48"/>
      <c r="F34" s="48" t="s">
        <v>14</v>
      </c>
      <c r="G34" s="8">
        <v>201610</v>
      </c>
      <c r="H34" s="8" t="s">
        <v>91</v>
      </c>
      <c r="I34" s="48" t="s">
        <v>946</v>
      </c>
      <c r="J34" s="48"/>
      <c r="K34" s="10" t="s">
        <v>688</v>
      </c>
      <c r="L34" s="50">
        <v>41955</v>
      </c>
      <c r="M34" s="48" t="s">
        <v>14</v>
      </c>
      <c r="N34" s="48" t="s">
        <v>13</v>
      </c>
      <c r="O34" s="48" t="s">
        <v>708</v>
      </c>
      <c r="P34" s="48" t="s">
        <v>13</v>
      </c>
      <c r="Q34" s="48" t="s">
        <v>13</v>
      </c>
      <c r="R34" s="48" t="s">
        <v>13</v>
      </c>
      <c r="S34" s="48" t="s">
        <v>13</v>
      </c>
      <c r="T34" s="48" t="s">
        <v>709</v>
      </c>
      <c r="U34" s="51">
        <v>23</v>
      </c>
      <c r="V34" s="48" t="s">
        <v>91</v>
      </c>
      <c r="W34" s="48" t="s">
        <v>13</v>
      </c>
      <c r="X34" s="48" t="s">
        <v>16</v>
      </c>
      <c r="Y34" s="50">
        <v>41955.52784722222</v>
      </c>
      <c r="Z34" s="13" t="s">
        <v>693</v>
      </c>
      <c r="AA34" s="42"/>
      <c r="AB34" s="14" t="s">
        <v>694</v>
      </c>
      <c r="AC34" s="14">
        <v>2014</v>
      </c>
      <c r="AD34" s="7" t="s">
        <v>841</v>
      </c>
      <c r="AE34" s="60"/>
      <c r="AF34" s="42"/>
      <c r="AG34" s="52">
        <v>41996</v>
      </c>
      <c r="AH34" s="52"/>
      <c r="AI34" s="52"/>
      <c r="AJ34" s="16"/>
      <c r="AK34" s="16"/>
      <c r="AL34" s="16"/>
      <c r="AM34" s="16"/>
      <c r="AN34" s="16"/>
      <c r="AO34" s="16"/>
      <c r="AP34" s="16"/>
      <c r="AQ34" s="16"/>
      <c r="AR34" s="17"/>
      <c r="AS34" s="17"/>
      <c r="AT34" s="17"/>
      <c r="AU34" s="43">
        <v>41992</v>
      </c>
      <c r="AV34" s="16" t="s">
        <v>947</v>
      </c>
      <c r="AW34" s="43">
        <v>41968</v>
      </c>
      <c r="AX34" s="16" t="s">
        <v>948</v>
      </c>
      <c r="AY34" s="16"/>
      <c r="AZ34" s="16"/>
      <c r="BA34" s="37"/>
      <c r="BB34" s="16"/>
      <c r="BC34" s="52"/>
      <c r="BD34" s="52"/>
      <c r="BE34" s="52"/>
      <c r="BF34" s="52"/>
      <c r="BH34" s="42"/>
      <c r="BI34" s="19" t="s">
        <v>698</v>
      </c>
      <c r="BJ34" s="20"/>
      <c r="BK34" s="21" t="s">
        <v>697</v>
      </c>
      <c r="BL34" s="22" t="s">
        <v>698</v>
      </c>
      <c r="BM34" s="23"/>
      <c r="BN34" s="24"/>
      <c r="BO34" s="25"/>
      <c r="BP34" s="25"/>
      <c r="BQ34" s="25"/>
      <c r="BR34" s="25"/>
      <c r="BS34" s="25"/>
      <c r="BT34" s="25"/>
      <c r="BU34" s="26"/>
      <c r="BV34" s="26" t="s">
        <v>21</v>
      </c>
      <c r="BW34" s="26" t="s">
        <v>700</v>
      </c>
      <c r="BX34" s="26"/>
      <c r="BY34" s="53"/>
      <c r="BZ34" s="53"/>
      <c r="CA34" s="53"/>
      <c r="CB34" s="14" t="s">
        <v>701</v>
      </c>
      <c r="CC34" s="54"/>
      <c r="CD34" s="42"/>
      <c r="CE34" s="14" t="s">
        <v>701</v>
      </c>
      <c r="CF34" s="42"/>
      <c r="CG34" s="42"/>
      <c r="CH34" s="42"/>
      <c r="CI34" s="42"/>
      <c r="CJ34" s="42"/>
      <c r="CK34" s="42"/>
      <c r="CL34" s="42"/>
      <c r="CM34" s="42"/>
      <c r="CN34" s="42"/>
      <c r="CO34" s="42"/>
      <c r="CP34" s="42"/>
      <c r="CQ34" s="42"/>
      <c r="CR34" s="42"/>
    </row>
    <row r="35" spans="1:96" s="14" customFormat="1" ht="14.1" customHeight="1" x14ac:dyDescent="0.25">
      <c r="A35" s="7" t="s">
        <v>16</v>
      </c>
      <c r="B35" s="8" t="s">
        <v>951</v>
      </c>
      <c r="C35" s="8" t="s">
        <v>950</v>
      </c>
      <c r="D35" s="8" t="s">
        <v>949</v>
      </c>
      <c r="E35" s="8"/>
      <c r="F35" s="8" t="s">
        <v>14</v>
      </c>
      <c r="G35" s="8">
        <v>201610</v>
      </c>
      <c r="H35" s="8" t="s">
        <v>91</v>
      </c>
      <c r="I35" s="8" t="s">
        <v>952</v>
      </c>
      <c r="J35" s="8"/>
      <c r="K35" s="10" t="s">
        <v>688</v>
      </c>
      <c r="L35" s="11">
        <v>42038</v>
      </c>
      <c r="M35" s="8" t="s">
        <v>14</v>
      </c>
      <c r="N35" s="8" t="s">
        <v>13</v>
      </c>
      <c r="O35" s="8" t="s">
        <v>690</v>
      </c>
      <c r="P35" s="8" t="s">
        <v>953</v>
      </c>
      <c r="Q35" s="8" t="s">
        <v>690</v>
      </c>
      <c r="R35" s="8" t="s">
        <v>954</v>
      </c>
      <c r="S35" s="8" t="s">
        <v>691</v>
      </c>
      <c r="T35" s="8" t="s">
        <v>692</v>
      </c>
      <c r="U35" s="12">
        <v>38</v>
      </c>
      <c r="V35" s="8" t="s">
        <v>91</v>
      </c>
      <c r="W35" s="8" t="s">
        <v>13</v>
      </c>
      <c r="X35" s="8" t="s">
        <v>16</v>
      </c>
      <c r="Y35" s="11">
        <v>42038.572233796294</v>
      </c>
      <c r="Z35" s="13" t="s">
        <v>693</v>
      </c>
      <c r="AC35" s="14">
        <v>2006</v>
      </c>
      <c r="AD35" s="7" t="s">
        <v>695</v>
      </c>
      <c r="AG35" s="15">
        <v>42045</v>
      </c>
      <c r="AH35" s="14" t="s">
        <v>739</v>
      </c>
      <c r="AJ35" s="16" t="s">
        <v>955</v>
      </c>
      <c r="AK35" s="16" t="s">
        <v>13</v>
      </c>
      <c r="AL35" s="16" t="s">
        <v>13</v>
      </c>
      <c r="AM35" s="16" t="s">
        <v>13</v>
      </c>
      <c r="AN35" s="16" t="s">
        <v>13</v>
      </c>
      <c r="AO35" s="16" t="s">
        <v>13</v>
      </c>
      <c r="AP35" s="17" t="s">
        <v>13</v>
      </c>
      <c r="AQ35" s="17" t="s">
        <v>13</v>
      </c>
      <c r="AR35" s="17" t="s">
        <v>13</v>
      </c>
      <c r="AS35" s="17" t="s">
        <v>13</v>
      </c>
      <c r="AT35" s="17" t="s">
        <v>13</v>
      </c>
      <c r="AU35" s="17" t="s">
        <v>13</v>
      </c>
      <c r="AV35" s="17" t="s">
        <v>13</v>
      </c>
      <c r="AW35" s="43"/>
      <c r="AX35" s="17" t="s">
        <v>13</v>
      </c>
      <c r="AY35" s="14" t="s">
        <v>13</v>
      </c>
      <c r="AZ35" s="14" t="s">
        <v>13</v>
      </c>
      <c r="BA35" s="14" t="s">
        <v>13</v>
      </c>
      <c r="BB35" s="16" t="s">
        <v>13</v>
      </c>
      <c r="BC35" s="15">
        <v>42041</v>
      </c>
      <c r="BD35" s="15" t="s">
        <v>13</v>
      </c>
      <c r="BE35" s="15" t="s">
        <v>13</v>
      </c>
      <c r="BF35" s="15" t="s">
        <v>13</v>
      </c>
      <c r="BG35" s="14" t="s">
        <v>13</v>
      </c>
      <c r="BH35" s="14" t="s">
        <v>13</v>
      </c>
      <c r="BI35" s="19" t="s">
        <v>696</v>
      </c>
      <c r="BJ35" s="20"/>
      <c r="BK35" s="21" t="s">
        <v>697</v>
      </c>
      <c r="BL35" s="22" t="s">
        <v>698</v>
      </c>
      <c r="BM35" s="23">
        <v>3</v>
      </c>
      <c r="BN35" s="24"/>
      <c r="BO35" s="25"/>
      <c r="BP35" s="25"/>
      <c r="BQ35" s="25"/>
      <c r="BR35" s="25"/>
      <c r="BS35" s="25"/>
      <c r="BT35" s="25"/>
      <c r="BU35" s="26"/>
      <c r="BV35" s="26" t="s">
        <v>21</v>
      </c>
      <c r="BW35" s="26" t="s">
        <v>700</v>
      </c>
      <c r="BX35" s="26"/>
      <c r="BY35" s="28"/>
      <c r="BZ35" s="28"/>
      <c r="CA35" s="28"/>
      <c r="CB35" s="14" t="s">
        <v>701</v>
      </c>
      <c r="CC35" s="7"/>
      <c r="CE35" s="14" t="s">
        <v>701</v>
      </c>
    </row>
    <row r="36" spans="1:96" s="61" customFormat="1" ht="32.25" customHeight="1" x14ac:dyDescent="0.25">
      <c r="A36" s="7" t="s">
        <v>16</v>
      </c>
      <c r="B36" s="62" t="s">
        <v>958</v>
      </c>
      <c r="C36" s="62" t="s">
        <v>957</v>
      </c>
      <c r="D36" s="62" t="s">
        <v>956</v>
      </c>
      <c r="E36" s="62" t="s">
        <v>142</v>
      </c>
      <c r="F36" s="62" t="s">
        <v>14</v>
      </c>
      <c r="G36" s="8">
        <v>201610</v>
      </c>
      <c r="H36" s="8" t="s">
        <v>91</v>
      </c>
      <c r="I36" s="64" t="s">
        <v>959</v>
      </c>
      <c r="J36" s="63" t="s">
        <v>960</v>
      </c>
      <c r="K36" s="65" t="s">
        <v>961</v>
      </c>
      <c r="L36" s="66">
        <v>42018</v>
      </c>
      <c r="M36" s="62" t="s">
        <v>14</v>
      </c>
      <c r="N36" s="62" t="s">
        <v>13</v>
      </c>
      <c r="O36" s="62" t="s">
        <v>13</v>
      </c>
      <c r="P36" s="62" t="s">
        <v>962</v>
      </c>
      <c r="Q36" s="62" t="s">
        <v>963</v>
      </c>
      <c r="R36" s="62" t="s">
        <v>757</v>
      </c>
      <c r="S36" s="62" t="s">
        <v>691</v>
      </c>
      <c r="T36" s="62" t="s">
        <v>709</v>
      </c>
      <c r="U36" s="67">
        <v>51</v>
      </c>
      <c r="V36" s="62" t="s">
        <v>91</v>
      </c>
      <c r="W36" s="62" t="s">
        <v>13</v>
      </c>
      <c r="X36" s="62" t="s">
        <v>16</v>
      </c>
      <c r="Y36" s="66">
        <v>42030</v>
      </c>
      <c r="Z36" s="68" t="s">
        <v>693</v>
      </c>
      <c r="AB36" s="61" t="s">
        <v>694</v>
      </c>
      <c r="AC36" s="61">
        <v>1995</v>
      </c>
      <c r="AD36" s="69" t="s">
        <v>695</v>
      </c>
      <c r="AG36" s="70">
        <v>42032</v>
      </c>
      <c r="AH36" s="70"/>
      <c r="AI36" s="70"/>
      <c r="AJ36" s="71" t="s">
        <v>964</v>
      </c>
      <c r="AK36" s="71"/>
      <c r="AL36" s="71"/>
      <c r="AM36" s="71"/>
      <c r="AN36" s="71"/>
      <c r="AO36" s="71"/>
      <c r="AP36" s="71"/>
      <c r="AQ36" s="71"/>
      <c r="AR36" s="72"/>
      <c r="AS36" s="72"/>
      <c r="AT36" s="72"/>
      <c r="AU36" s="71" t="s">
        <v>965</v>
      </c>
      <c r="AV36" s="71" t="s">
        <v>966</v>
      </c>
      <c r="AW36" s="71" t="s">
        <v>965</v>
      </c>
      <c r="AX36" s="71" t="s">
        <v>967</v>
      </c>
      <c r="AY36" s="73"/>
      <c r="AZ36" s="73"/>
      <c r="BB36" s="71"/>
      <c r="BC36" s="70"/>
      <c r="BD36" s="70"/>
      <c r="BE36" s="70"/>
      <c r="BF36" s="70"/>
      <c r="BI36" s="74" t="s">
        <v>696</v>
      </c>
      <c r="BJ36" s="75"/>
      <c r="BK36" s="76" t="s">
        <v>968</v>
      </c>
      <c r="BL36" s="77" t="s">
        <v>696</v>
      </c>
      <c r="BM36" s="78"/>
      <c r="BN36" s="79"/>
      <c r="BO36" s="80"/>
      <c r="BP36" s="80"/>
      <c r="BQ36" s="80"/>
      <c r="BR36" s="80"/>
      <c r="BS36" s="80"/>
      <c r="BT36" s="80"/>
      <c r="BU36" s="81"/>
      <c r="BV36" s="81" t="s">
        <v>21</v>
      </c>
      <c r="BW36" s="81" t="s">
        <v>700</v>
      </c>
      <c r="BX36" s="81"/>
      <c r="BY36" s="82"/>
      <c r="BZ36" s="82"/>
      <c r="CA36" s="82"/>
      <c r="CB36" s="61" t="s">
        <v>701</v>
      </c>
      <c r="CC36" s="69"/>
      <c r="CE36" s="61" t="s">
        <v>701</v>
      </c>
    </row>
    <row r="37" spans="1:96" s="14" customFormat="1" ht="14.1" customHeight="1" x14ac:dyDescent="0.25">
      <c r="A37" s="7" t="s">
        <v>16</v>
      </c>
      <c r="B37" s="8" t="s">
        <v>970</v>
      </c>
      <c r="C37" s="8" t="s">
        <v>681</v>
      </c>
      <c r="D37" s="8" t="s">
        <v>969</v>
      </c>
      <c r="E37" s="8"/>
      <c r="F37" s="8" t="s">
        <v>14</v>
      </c>
      <c r="G37" s="8">
        <v>201610</v>
      </c>
      <c r="H37" s="8" t="s">
        <v>91</v>
      </c>
      <c r="I37" s="8" t="s">
        <v>971</v>
      </c>
      <c r="J37" s="9" t="s">
        <v>972</v>
      </c>
      <c r="K37" s="10" t="s">
        <v>688</v>
      </c>
      <c r="L37" s="11">
        <v>42037</v>
      </c>
      <c r="M37" s="8" t="s">
        <v>14</v>
      </c>
      <c r="N37" s="8" t="s">
        <v>13</v>
      </c>
      <c r="O37" s="8" t="s">
        <v>706</v>
      </c>
      <c r="P37" s="8" t="s">
        <v>706</v>
      </c>
      <c r="Q37" s="8" t="s">
        <v>962</v>
      </c>
      <c r="R37" s="8" t="s">
        <v>973</v>
      </c>
      <c r="S37" s="8" t="s">
        <v>691</v>
      </c>
      <c r="T37" s="8" t="s">
        <v>692</v>
      </c>
      <c r="U37" s="12">
        <v>54</v>
      </c>
      <c r="V37" s="8" t="s">
        <v>91</v>
      </c>
      <c r="W37" s="8" t="s">
        <v>13</v>
      </c>
      <c r="X37" s="8" t="s">
        <v>16</v>
      </c>
      <c r="Y37" s="11">
        <v>42037.551817129628</v>
      </c>
      <c r="Z37" s="13" t="s">
        <v>693</v>
      </c>
      <c r="AB37" s="14" t="s">
        <v>694</v>
      </c>
      <c r="AC37" s="14">
        <v>2014</v>
      </c>
      <c r="AD37" s="7" t="s">
        <v>711</v>
      </c>
      <c r="AG37" s="15">
        <v>42044</v>
      </c>
      <c r="AJ37" s="16" t="s">
        <v>13</v>
      </c>
      <c r="AK37" s="16" t="s">
        <v>13</v>
      </c>
      <c r="AL37" s="16" t="s">
        <v>13</v>
      </c>
      <c r="AM37" s="16" t="s">
        <v>974</v>
      </c>
      <c r="AN37" s="16" t="s">
        <v>975</v>
      </c>
      <c r="AO37" s="16" t="s">
        <v>13</v>
      </c>
      <c r="AP37" s="17" t="s">
        <v>13</v>
      </c>
      <c r="AQ37" s="17" t="s">
        <v>13</v>
      </c>
      <c r="AR37" s="17" t="s">
        <v>13</v>
      </c>
      <c r="AS37" s="17" t="s">
        <v>13</v>
      </c>
      <c r="AT37" s="17" t="s">
        <v>13</v>
      </c>
      <c r="AU37" s="17" t="s">
        <v>13</v>
      </c>
      <c r="AV37" s="17" t="s">
        <v>13</v>
      </c>
      <c r="AW37" s="43"/>
      <c r="AX37" s="17" t="s">
        <v>13</v>
      </c>
      <c r="AY37" s="14" t="s">
        <v>13</v>
      </c>
      <c r="AZ37" s="14" t="s">
        <v>13</v>
      </c>
      <c r="BA37" s="14" t="s">
        <v>739</v>
      </c>
      <c r="BB37" s="16" t="s">
        <v>976</v>
      </c>
      <c r="BC37" s="15" t="s">
        <v>13</v>
      </c>
      <c r="BD37" s="15" t="s">
        <v>13</v>
      </c>
      <c r="BE37" s="15" t="s">
        <v>13</v>
      </c>
      <c r="BF37" s="15" t="s">
        <v>13</v>
      </c>
      <c r="BG37" s="14" t="s">
        <v>977</v>
      </c>
      <c r="BH37" s="14" t="s">
        <v>13</v>
      </c>
      <c r="BI37" s="19" t="s">
        <v>698</v>
      </c>
      <c r="BJ37" s="20"/>
      <c r="BK37" s="21" t="s">
        <v>14</v>
      </c>
      <c r="BL37" s="22" t="s">
        <v>696</v>
      </c>
      <c r="BM37" s="23"/>
      <c r="BN37" s="24"/>
      <c r="BO37" s="25"/>
      <c r="BP37" s="25"/>
      <c r="BQ37" s="25"/>
      <c r="BR37" s="25"/>
      <c r="BS37" s="25"/>
      <c r="BT37" s="25"/>
      <c r="BU37" s="26"/>
      <c r="BV37" s="26"/>
      <c r="BW37" s="26"/>
      <c r="BX37" s="26" t="s">
        <v>14</v>
      </c>
      <c r="BY37" s="28"/>
      <c r="BZ37" s="28"/>
      <c r="CA37" s="28"/>
      <c r="CB37" s="14" t="s">
        <v>701</v>
      </c>
      <c r="CC37" s="7"/>
      <c r="CE37" s="14" t="s">
        <v>701</v>
      </c>
    </row>
    <row r="38" spans="1:96" s="14" customFormat="1" ht="14.1" customHeight="1" x14ac:dyDescent="0.25">
      <c r="A38" s="7" t="s">
        <v>16</v>
      </c>
      <c r="B38" s="8" t="s">
        <v>980</v>
      </c>
      <c r="C38" s="8" t="s">
        <v>979</v>
      </c>
      <c r="D38" s="8" t="s">
        <v>978</v>
      </c>
      <c r="E38" s="8"/>
      <c r="F38" s="8" t="s">
        <v>14</v>
      </c>
      <c r="G38" s="8">
        <v>201610</v>
      </c>
      <c r="H38" s="8" t="s">
        <v>91</v>
      </c>
      <c r="I38" s="8" t="s">
        <v>981</v>
      </c>
      <c r="J38" s="9" t="s">
        <v>982</v>
      </c>
      <c r="K38" s="10" t="s">
        <v>688</v>
      </c>
      <c r="L38" s="83">
        <v>42025</v>
      </c>
      <c r="M38" s="8" t="s">
        <v>14</v>
      </c>
      <c r="N38" s="8" t="s">
        <v>13</v>
      </c>
      <c r="O38" s="8" t="s">
        <v>719</v>
      </c>
      <c r="P38" s="8" t="s">
        <v>983</v>
      </c>
      <c r="Q38" s="8" t="s">
        <v>859</v>
      </c>
      <c r="R38" s="8" t="s">
        <v>892</v>
      </c>
      <c r="S38" s="8" t="s">
        <v>691</v>
      </c>
      <c r="T38" s="8" t="s">
        <v>709</v>
      </c>
      <c r="U38" s="12">
        <v>34</v>
      </c>
      <c r="V38" s="8" t="s">
        <v>91</v>
      </c>
      <c r="W38" s="8" t="s">
        <v>13</v>
      </c>
      <c r="X38" s="8" t="s">
        <v>16</v>
      </c>
      <c r="Y38" s="11">
        <v>42033</v>
      </c>
      <c r="Z38" s="13" t="s">
        <v>693</v>
      </c>
      <c r="AB38" s="14" t="s">
        <v>785</v>
      </c>
      <c r="AC38" s="14">
        <v>2012</v>
      </c>
      <c r="AD38" s="7" t="s">
        <v>722</v>
      </c>
      <c r="AG38" s="15">
        <v>42033</v>
      </c>
      <c r="AH38" s="15"/>
      <c r="AI38" s="15"/>
      <c r="AJ38" s="16" t="s">
        <v>885</v>
      </c>
      <c r="AK38" s="16"/>
      <c r="AL38" s="16"/>
      <c r="AM38" s="16"/>
      <c r="AN38" s="16"/>
      <c r="AO38" s="16"/>
      <c r="AP38" s="16"/>
      <c r="AQ38" s="16"/>
      <c r="AR38" s="17"/>
      <c r="AS38" s="17"/>
      <c r="AT38" s="17"/>
      <c r="AU38" s="16"/>
      <c r="AV38" s="16"/>
      <c r="AW38" s="16"/>
      <c r="AX38" s="16"/>
      <c r="AY38" s="18"/>
      <c r="AZ38" s="18"/>
      <c r="BB38" s="16"/>
      <c r="BC38" s="15">
        <v>42031</v>
      </c>
      <c r="BD38" s="15"/>
      <c r="BE38" s="15"/>
      <c r="BF38" s="15"/>
      <c r="BI38" s="19" t="s">
        <v>696</v>
      </c>
      <c r="BJ38" s="20"/>
      <c r="BK38" s="21" t="s">
        <v>697</v>
      </c>
      <c r="BL38" s="22" t="s">
        <v>696</v>
      </c>
      <c r="BM38" s="23"/>
      <c r="BN38" s="24"/>
      <c r="BO38" s="25"/>
      <c r="BP38" s="25"/>
      <c r="BQ38" s="25"/>
      <c r="BR38" s="25"/>
      <c r="BS38" s="25"/>
      <c r="BT38" s="25"/>
      <c r="BU38" s="26"/>
      <c r="BV38" s="26" t="s">
        <v>21</v>
      </c>
      <c r="BW38" s="26" t="s">
        <v>700</v>
      </c>
      <c r="BX38" s="26"/>
      <c r="BY38" s="28"/>
      <c r="BZ38" s="28"/>
      <c r="CA38" s="28"/>
      <c r="CB38" s="14" t="s">
        <v>701</v>
      </c>
      <c r="CC38" s="7"/>
      <c r="CE38" s="14" t="s">
        <v>701</v>
      </c>
    </row>
    <row r="39" spans="1:96" s="14" customFormat="1" ht="14.1" customHeight="1" x14ac:dyDescent="0.25">
      <c r="A39" s="7" t="s">
        <v>16</v>
      </c>
      <c r="B39" s="8" t="s">
        <v>985</v>
      </c>
      <c r="C39" s="8" t="s">
        <v>655</v>
      </c>
      <c r="D39" s="8" t="s">
        <v>984</v>
      </c>
      <c r="E39" s="8"/>
      <c r="F39" s="8" t="s">
        <v>14</v>
      </c>
      <c r="G39" s="8">
        <v>201610</v>
      </c>
      <c r="H39" s="8" t="s">
        <v>91</v>
      </c>
      <c r="I39" s="8" t="s">
        <v>986</v>
      </c>
      <c r="J39" s="8"/>
      <c r="K39" s="10" t="s">
        <v>688</v>
      </c>
      <c r="L39" s="11">
        <v>42050</v>
      </c>
      <c r="M39" s="8" t="s">
        <v>14</v>
      </c>
      <c r="N39" s="8" t="s">
        <v>13</v>
      </c>
      <c r="O39" s="8" t="s">
        <v>690</v>
      </c>
      <c r="P39" s="8" t="s">
        <v>690</v>
      </c>
      <c r="Q39" s="8" t="s">
        <v>987</v>
      </c>
      <c r="R39" s="8" t="s">
        <v>720</v>
      </c>
      <c r="S39" s="8" t="s">
        <v>737</v>
      </c>
      <c r="T39" s="8" t="s">
        <v>709</v>
      </c>
      <c r="U39" s="12">
        <v>37</v>
      </c>
      <c r="V39" s="8" t="s">
        <v>91</v>
      </c>
      <c r="W39" s="8" t="s">
        <v>13</v>
      </c>
      <c r="X39" s="8" t="s">
        <v>16</v>
      </c>
      <c r="Y39" s="11">
        <v>42050</v>
      </c>
      <c r="Z39" s="33" t="s">
        <v>738</v>
      </c>
      <c r="AC39" s="14">
        <v>2013</v>
      </c>
      <c r="AD39" s="14" t="s">
        <v>695</v>
      </c>
      <c r="AG39" s="15">
        <v>42055</v>
      </c>
      <c r="BC39" s="15"/>
      <c r="BD39" s="15"/>
      <c r="BE39" s="15"/>
      <c r="BF39" s="15"/>
      <c r="BI39" s="22" t="s">
        <v>740</v>
      </c>
      <c r="BJ39" s="37"/>
      <c r="BK39" s="36"/>
      <c r="BL39" s="36"/>
      <c r="BM39" s="36"/>
      <c r="BN39" s="36"/>
      <c r="BO39" s="36"/>
      <c r="BP39" s="36"/>
      <c r="BQ39" s="36"/>
      <c r="BR39" s="36"/>
      <c r="BS39" s="36"/>
      <c r="BT39" s="36"/>
      <c r="BU39" s="22"/>
      <c r="BV39" s="22"/>
      <c r="BW39" s="22"/>
      <c r="BX39" s="22" t="s">
        <v>14</v>
      </c>
      <c r="BY39" s="36"/>
      <c r="BZ39" s="36"/>
      <c r="CA39" s="36"/>
      <c r="CB39" s="38"/>
      <c r="CC39" s="38"/>
      <c r="CD39" s="39"/>
      <c r="CE39" s="28" t="s">
        <v>701</v>
      </c>
      <c r="CF39" s="7"/>
    </row>
    <row r="40" spans="1:96" s="14" customFormat="1" ht="14.1" customHeight="1" x14ac:dyDescent="0.25">
      <c r="A40" s="7" t="s">
        <v>16</v>
      </c>
      <c r="B40" s="8" t="s">
        <v>989</v>
      </c>
      <c r="C40" s="8" t="s">
        <v>988</v>
      </c>
      <c r="D40" s="8" t="s">
        <v>984</v>
      </c>
      <c r="E40" s="8"/>
      <c r="F40" s="8" t="s">
        <v>14</v>
      </c>
      <c r="G40" s="8">
        <v>201610</v>
      </c>
      <c r="H40" s="8" t="s">
        <v>91</v>
      </c>
      <c r="I40" s="14" t="s">
        <v>990</v>
      </c>
      <c r="J40" s="8" t="s">
        <v>991</v>
      </c>
      <c r="K40" s="10" t="s">
        <v>688</v>
      </c>
      <c r="L40" s="11">
        <v>42018</v>
      </c>
      <c r="M40" s="8" t="s">
        <v>14</v>
      </c>
      <c r="N40" s="8" t="s">
        <v>13</v>
      </c>
      <c r="O40" s="8" t="s">
        <v>690</v>
      </c>
      <c r="P40" s="8" t="s">
        <v>992</v>
      </c>
      <c r="Q40" s="8" t="s">
        <v>993</v>
      </c>
      <c r="R40" s="8" t="s">
        <v>858</v>
      </c>
      <c r="S40" s="8" t="s">
        <v>691</v>
      </c>
      <c r="T40" s="8" t="s">
        <v>692</v>
      </c>
      <c r="U40" s="12">
        <v>33</v>
      </c>
      <c r="V40" s="8" t="s">
        <v>91</v>
      </c>
      <c r="W40" s="8" t="s">
        <v>13</v>
      </c>
      <c r="X40" s="8" t="s">
        <v>16</v>
      </c>
      <c r="Y40" s="11">
        <v>42018.496805555558</v>
      </c>
      <c r="Z40" s="13" t="s">
        <v>693</v>
      </c>
      <c r="AB40" s="14" t="s">
        <v>785</v>
      </c>
      <c r="AC40" s="14" t="s">
        <v>721</v>
      </c>
      <c r="AD40" s="7" t="s">
        <v>695</v>
      </c>
      <c r="AG40" s="15">
        <v>42027</v>
      </c>
      <c r="AH40" s="15"/>
      <c r="AI40" s="15"/>
      <c r="AJ40" s="16"/>
      <c r="AK40" s="16"/>
      <c r="AL40" s="16"/>
      <c r="AM40" s="16"/>
      <c r="AN40" s="16"/>
      <c r="AO40" s="16"/>
      <c r="AP40" s="16"/>
      <c r="AQ40" s="16"/>
      <c r="AR40" s="17"/>
      <c r="AS40" s="17"/>
      <c r="AT40" s="17"/>
      <c r="AU40" s="84">
        <v>42017</v>
      </c>
      <c r="AV40" s="16" t="s">
        <v>994</v>
      </c>
      <c r="AW40" s="16" t="s">
        <v>712</v>
      </c>
      <c r="AX40" s="16" t="s">
        <v>995</v>
      </c>
      <c r="AY40" s="18"/>
      <c r="AZ40" s="18"/>
      <c r="BA40" s="14" t="s">
        <v>739</v>
      </c>
      <c r="BB40" s="41" t="s">
        <v>996</v>
      </c>
      <c r="BC40" s="15"/>
      <c r="BD40" s="15"/>
      <c r="BE40" s="15"/>
      <c r="BF40" s="15"/>
      <c r="BI40" s="19" t="s">
        <v>696</v>
      </c>
      <c r="BJ40" s="20"/>
      <c r="BK40" s="21" t="s">
        <v>793</v>
      </c>
      <c r="BL40" s="22" t="s">
        <v>698</v>
      </c>
      <c r="BM40" s="23"/>
      <c r="BN40" s="24"/>
      <c r="BO40" s="25"/>
      <c r="BP40" s="25"/>
      <c r="BQ40" s="25"/>
      <c r="BR40" s="25"/>
      <c r="BS40" s="25"/>
      <c r="BT40" s="25"/>
      <c r="BU40" s="26"/>
      <c r="BV40" s="26" t="s">
        <v>21</v>
      </c>
      <c r="BW40" s="26"/>
      <c r="BX40" s="26"/>
      <c r="BY40" s="28"/>
      <c r="BZ40" s="28"/>
      <c r="CA40" s="28"/>
      <c r="CB40" s="14" t="s">
        <v>701</v>
      </c>
      <c r="CC40" s="7"/>
      <c r="CE40" s="14" t="s">
        <v>701</v>
      </c>
    </row>
    <row r="41" spans="1:96" s="14" customFormat="1" ht="12.75" customHeight="1" x14ac:dyDescent="0.25">
      <c r="A41" s="7" t="s">
        <v>16</v>
      </c>
      <c r="B41" s="85" t="s">
        <v>998</v>
      </c>
      <c r="C41" s="85" t="s">
        <v>19</v>
      </c>
      <c r="D41" s="85" t="s">
        <v>997</v>
      </c>
      <c r="E41" s="85"/>
      <c r="F41" s="85" t="s">
        <v>14</v>
      </c>
      <c r="G41" s="8">
        <v>201610</v>
      </c>
      <c r="H41" s="8" t="s">
        <v>91</v>
      </c>
      <c r="I41" s="86" t="s">
        <v>999</v>
      </c>
      <c r="J41" s="85" t="s">
        <v>1000</v>
      </c>
      <c r="K41" s="10" t="s">
        <v>688</v>
      </c>
      <c r="L41" s="87">
        <v>42031</v>
      </c>
      <c r="M41" s="85" t="s">
        <v>14</v>
      </c>
      <c r="N41" s="85" t="s">
        <v>13</v>
      </c>
      <c r="O41" s="85" t="s">
        <v>690</v>
      </c>
      <c r="P41" s="85" t="s">
        <v>690</v>
      </c>
      <c r="Q41" s="85" t="s">
        <v>1001</v>
      </c>
      <c r="R41" s="85" t="s">
        <v>720</v>
      </c>
      <c r="S41" s="85" t="s">
        <v>737</v>
      </c>
      <c r="T41" s="85" t="s">
        <v>709</v>
      </c>
      <c r="U41" s="88">
        <v>39</v>
      </c>
      <c r="V41" s="85" t="s">
        <v>91</v>
      </c>
      <c r="W41" s="85" t="s">
        <v>13</v>
      </c>
      <c r="X41" s="85" t="s">
        <v>16</v>
      </c>
      <c r="Y41" s="87">
        <v>42031</v>
      </c>
      <c r="Z41" s="13" t="s">
        <v>693</v>
      </c>
      <c r="AA41" s="58"/>
      <c r="AB41" s="14" t="s">
        <v>694</v>
      </c>
      <c r="AC41" s="14">
        <v>2015</v>
      </c>
      <c r="AD41" s="7" t="s">
        <v>695</v>
      </c>
      <c r="AE41" s="58"/>
      <c r="AF41" s="58"/>
      <c r="AG41" s="89">
        <v>42031</v>
      </c>
      <c r="AH41" s="89"/>
      <c r="AI41" s="89"/>
      <c r="AJ41" s="90"/>
      <c r="AK41" s="90"/>
      <c r="AL41" s="90"/>
      <c r="AM41" s="90"/>
      <c r="AN41" s="90"/>
      <c r="AO41" s="90"/>
      <c r="AP41" s="90"/>
      <c r="AQ41" s="90"/>
      <c r="AR41" s="91"/>
      <c r="AS41" s="91"/>
      <c r="AT41" s="91"/>
      <c r="AU41" s="90"/>
      <c r="AV41" s="90"/>
      <c r="AW41" s="90"/>
      <c r="AX41" s="90"/>
      <c r="AY41" s="92"/>
      <c r="AZ41" s="92"/>
      <c r="BA41" s="58"/>
      <c r="BB41" s="90"/>
      <c r="BC41" s="89"/>
      <c r="BD41" s="89"/>
      <c r="BE41" s="89"/>
      <c r="BF41" s="89"/>
      <c r="BG41" s="58"/>
      <c r="BH41" s="58"/>
      <c r="BI41" s="19" t="s">
        <v>696</v>
      </c>
      <c r="BJ41" s="20"/>
      <c r="BK41" s="21" t="s">
        <v>697</v>
      </c>
      <c r="BL41" s="22" t="s">
        <v>696</v>
      </c>
      <c r="BM41" s="23"/>
      <c r="BN41" s="24"/>
      <c r="BO41" s="25"/>
      <c r="BP41" s="25"/>
      <c r="BQ41" s="25"/>
      <c r="BR41" s="25"/>
      <c r="BS41" s="25"/>
      <c r="BT41" s="25"/>
      <c r="BU41" s="26" t="s">
        <v>752</v>
      </c>
      <c r="BV41" s="26" t="s">
        <v>21</v>
      </c>
      <c r="BW41" s="26" t="s">
        <v>700</v>
      </c>
      <c r="BX41" s="26"/>
      <c r="BY41" s="93"/>
      <c r="BZ41" s="93"/>
      <c r="CA41" s="93"/>
      <c r="CB41" s="14" t="s">
        <v>701</v>
      </c>
      <c r="CC41" s="94"/>
      <c r="CD41" s="58"/>
      <c r="CE41" s="14" t="s">
        <v>701</v>
      </c>
      <c r="CF41" s="58"/>
      <c r="CG41" s="58"/>
      <c r="CH41" s="58"/>
      <c r="CI41" s="58"/>
      <c r="CJ41" s="58"/>
      <c r="CK41" s="58"/>
      <c r="CL41" s="58"/>
      <c r="CM41" s="58"/>
      <c r="CN41" s="58"/>
      <c r="CO41" s="58"/>
      <c r="CP41" s="58"/>
      <c r="CQ41" s="58"/>
      <c r="CR41" s="58"/>
    </row>
    <row r="42" spans="1:96" s="14" customFormat="1" ht="25.5" customHeight="1" x14ac:dyDescent="0.25">
      <c r="A42" s="7" t="s">
        <v>16</v>
      </c>
      <c r="B42" s="8" t="s">
        <v>1004</v>
      </c>
      <c r="C42" s="8" t="s">
        <v>1003</v>
      </c>
      <c r="D42" s="8" t="s">
        <v>1002</v>
      </c>
      <c r="E42" s="8" t="s">
        <v>715</v>
      </c>
      <c r="F42" s="8" t="s">
        <v>14</v>
      </c>
      <c r="G42" s="8">
        <v>201610</v>
      </c>
      <c r="H42" s="8" t="s">
        <v>91</v>
      </c>
      <c r="I42" s="8" t="s">
        <v>1005</v>
      </c>
      <c r="J42" s="8"/>
      <c r="K42" s="10" t="s">
        <v>688</v>
      </c>
      <c r="L42" s="11">
        <v>42079</v>
      </c>
      <c r="M42" s="8" t="s">
        <v>14</v>
      </c>
      <c r="N42" s="8" t="s">
        <v>13</v>
      </c>
      <c r="O42" s="8" t="s">
        <v>1006</v>
      </c>
      <c r="P42" s="8" t="s">
        <v>719</v>
      </c>
      <c r="Q42" s="8" t="s">
        <v>1006</v>
      </c>
      <c r="R42" s="8" t="s">
        <v>1007</v>
      </c>
      <c r="S42" s="8" t="s">
        <v>691</v>
      </c>
      <c r="T42" s="8" t="s">
        <v>692</v>
      </c>
      <c r="U42" s="12">
        <v>31</v>
      </c>
      <c r="V42" s="8" t="s">
        <v>1008</v>
      </c>
      <c r="W42" s="8" t="s">
        <v>13</v>
      </c>
      <c r="X42" s="8" t="s">
        <v>16</v>
      </c>
      <c r="Y42" s="11">
        <v>42079.469560185185</v>
      </c>
      <c r="Z42" s="33" t="s">
        <v>710</v>
      </c>
      <c r="AC42" s="14">
        <v>2008</v>
      </c>
      <c r="AD42" s="14" t="s">
        <v>1009</v>
      </c>
      <c r="AG42" s="34">
        <v>42080</v>
      </c>
      <c r="BI42" s="36"/>
      <c r="BJ42" s="37"/>
      <c r="BK42" s="36"/>
      <c r="BL42" s="36"/>
      <c r="BM42" s="36"/>
      <c r="BN42" s="36"/>
      <c r="BO42" s="36" t="s">
        <v>698</v>
      </c>
      <c r="BP42" s="36"/>
      <c r="BQ42" s="36"/>
      <c r="BR42" s="36" t="s">
        <v>698</v>
      </c>
      <c r="BS42" s="36"/>
      <c r="BT42" s="36"/>
      <c r="BU42" s="36"/>
      <c r="BV42" s="36"/>
      <c r="BW42" s="36"/>
      <c r="BX42" s="36" t="s">
        <v>14</v>
      </c>
      <c r="BY42" s="36"/>
      <c r="BZ42" s="36"/>
      <c r="CA42" s="36"/>
      <c r="CB42" s="38"/>
      <c r="CC42" s="38"/>
      <c r="CD42" s="39"/>
      <c r="CE42" s="28" t="s">
        <v>701</v>
      </c>
      <c r="CF42" s="7"/>
    </row>
    <row r="43" spans="1:96" s="14" customFormat="1" ht="12.75" customHeight="1" x14ac:dyDescent="0.25">
      <c r="A43" s="7" t="s">
        <v>16</v>
      </c>
      <c r="B43" s="8" t="s">
        <v>1012</v>
      </c>
      <c r="C43" s="8" t="s">
        <v>1011</v>
      </c>
      <c r="D43" s="8" t="s">
        <v>1010</v>
      </c>
      <c r="E43" s="8"/>
      <c r="F43" s="8" t="s">
        <v>14</v>
      </c>
      <c r="G43" s="8">
        <v>201610</v>
      </c>
      <c r="H43" s="8" t="s">
        <v>91</v>
      </c>
      <c r="I43" s="8" t="s">
        <v>1013</v>
      </c>
      <c r="J43" s="8"/>
      <c r="K43" s="10" t="s">
        <v>688</v>
      </c>
      <c r="L43" s="11">
        <v>42037</v>
      </c>
      <c r="M43" s="8" t="s">
        <v>14</v>
      </c>
      <c r="N43" s="8" t="s">
        <v>13</v>
      </c>
      <c r="O43" s="8" t="s">
        <v>690</v>
      </c>
      <c r="P43" s="8" t="s">
        <v>690</v>
      </c>
      <c r="Q43" s="8" t="s">
        <v>1014</v>
      </c>
      <c r="R43" s="8" t="s">
        <v>720</v>
      </c>
      <c r="S43" s="8" t="s">
        <v>691</v>
      </c>
      <c r="T43" s="8" t="s">
        <v>709</v>
      </c>
      <c r="U43" s="12">
        <v>29</v>
      </c>
      <c r="V43" s="8" t="s">
        <v>91</v>
      </c>
      <c r="W43" s="8" t="s">
        <v>13</v>
      </c>
      <c r="X43" s="8" t="s">
        <v>16</v>
      </c>
      <c r="Y43" s="11">
        <v>42037.564722222225</v>
      </c>
      <c r="Z43" s="13" t="s">
        <v>693</v>
      </c>
      <c r="AB43" s="14" t="s">
        <v>785</v>
      </c>
      <c r="AC43" s="14">
        <v>2012</v>
      </c>
      <c r="AD43" s="7" t="s">
        <v>695</v>
      </c>
      <c r="AG43" s="15">
        <v>42040</v>
      </c>
      <c r="AH43" s="15"/>
      <c r="AI43" s="15"/>
      <c r="AJ43" s="16"/>
      <c r="AK43" s="16"/>
      <c r="AL43" s="16"/>
      <c r="AM43" s="16"/>
      <c r="AN43" s="16"/>
      <c r="AO43" s="16"/>
      <c r="AP43" s="16"/>
      <c r="AQ43" s="16"/>
      <c r="AR43" s="17"/>
      <c r="AS43" s="17"/>
      <c r="AT43" s="17"/>
      <c r="AU43" s="16"/>
      <c r="AV43" s="16"/>
      <c r="AW43" s="16"/>
      <c r="AX43" s="16"/>
      <c r="AZ43" s="18" t="s">
        <v>1015</v>
      </c>
      <c r="BA43" s="14" t="s">
        <v>739</v>
      </c>
      <c r="BB43" s="41" t="s">
        <v>1016</v>
      </c>
      <c r="BC43" s="15"/>
      <c r="BD43" s="15"/>
      <c r="BE43" s="15"/>
      <c r="BF43" s="15"/>
      <c r="BI43" s="19" t="s">
        <v>775</v>
      </c>
      <c r="BJ43" s="20"/>
      <c r="BK43" s="21"/>
      <c r="BL43" s="22" t="s">
        <v>775</v>
      </c>
      <c r="BM43" s="23"/>
      <c r="BN43" s="24" t="s">
        <v>1017</v>
      </c>
      <c r="BO43" s="25"/>
      <c r="BP43" s="25"/>
      <c r="BQ43" s="25"/>
      <c r="BR43" s="25"/>
      <c r="BS43" s="25"/>
      <c r="BT43" s="25"/>
      <c r="BU43" s="26"/>
      <c r="BV43" s="26"/>
      <c r="BW43" s="26" t="s">
        <v>700</v>
      </c>
      <c r="BX43" s="26"/>
      <c r="BY43" s="28"/>
      <c r="BZ43" s="28" t="s">
        <v>696</v>
      </c>
      <c r="CA43" s="28"/>
      <c r="CB43" s="14" t="s">
        <v>701</v>
      </c>
      <c r="CC43" s="7"/>
      <c r="CE43" s="14" t="s">
        <v>701</v>
      </c>
    </row>
    <row r="44" spans="1:96" s="14" customFormat="1" ht="12.75" customHeight="1" x14ac:dyDescent="0.25">
      <c r="A44" s="7" t="s">
        <v>16</v>
      </c>
      <c r="B44" s="8" t="s">
        <v>547</v>
      </c>
      <c r="C44" s="8" t="s">
        <v>549</v>
      </c>
      <c r="D44" s="8" t="s">
        <v>548</v>
      </c>
      <c r="E44" s="8"/>
      <c r="F44" s="8" t="s">
        <v>14</v>
      </c>
      <c r="G44" s="8">
        <v>201610</v>
      </c>
      <c r="H44" s="8" t="s">
        <v>91</v>
      </c>
      <c r="I44" s="8" t="s">
        <v>550</v>
      </c>
      <c r="J44" s="8" t="s">
        <v>550</v>
      </c>
      <c r="K44" s="10" t="s">
        <v>688</v>
      </c>
      <c r="L44" s="11">
        <v>42038</v>
      </c>
      <c r="M44" s="8" t="s">
        <v>14</v>
      </c>
      <c r="N44" s="8" t="s">
        <v>13</v>
      </c>
      <c r="O44" s="8" t="s">
        <v>690</v>
      </c>
      <c r="P44" s="8" t="s">
        <v>859</v>
      </c>
      <c r="Q44" s="8" t="s">
        <v>690</v>
      </c>
      <c r="R44" s="8" t="s">
        <v>13</v>
      </c>
      <c r="S44" s="8" t="s">
        <v>691</v>
      </c>
      <c r="T44" s="8" t="s">
        <v>692</v>
      </c>
      <c r="U44" s="12">
        <v>34</v>
      </c>
      <c r="V44" s="8" t="s">
        <v>91</v>
      </c>
      <c r="W44" s="8" t="s">
        <v>13</v>
      </c>
      <c r="X44" s="8" t="s">
        <v>16</v>
      </c>
      <c r="Y44" s="11">
        <v>42038</v>
      </c>
      <c r="Z44" s="13" t="s">
        <v>693</v>
      </c>
      <c r="AA44" s="14" t="s">
        <v>802</v>
      </c>
      <c r="AC44" s="14">
        <v>2003</v>
      </c>
      <c r="AD44" s="7" t="s">
        <v>695</v>
      </c>
      <c r="AG44" s="15">
        <v>42040</v>
      </c>
      <c r="AH44" s="34"/>
      <c r="AI44" s="34"/>
      <c r="AJ44" s="16"/>
      <c r="AK44" s="16"/>
      <c r="AL44" s="16"/>
      <c r="AM44" s="16"/>
      <c r="AN44" s="16"/>
      <c r="AO44" s="16"/>
      <c r="AP44" s="16"/>
      <c r="AQ44" s="16"/>
      <c r="AR44" s="17"/>
      <c r="AS44" s="17"/>
      <c r="AT44" s="17"/>
      <c r="AU44" s="16"/>
      <c r="AV44" s="16"/>
      <c r="AW44" s="16"/>
      <c r="AX44" s="16"/>
      <c r="AZ44" s="18"/>
      <c r="BB44" s="16"/>
      <c r="BC44" s="15"/>
      <c r="BD44" s="15"/>
      <c r="BE44" s="15"/>
      <c r="BF44" s="15"/>
      <c r="BI44" s="19" t="s">
        <v>698</v>
      </c>
      <c r="BJ44" s="20"/>
      <c r="BK44" s="21" t="s">
        <v>1018</v>
      </c>
      <c r="BL44" s="22" t="s">
        <v>698</v>
      </c>
      <c r="BM44" s="23">
        <v>1</v>
      </c>
      <c r="BN44" s="24" t="s">
        <v>1019</v>
      </c>
      <c r="BO44" s="25"/>
      <c r="BP44" s="25"/>
      <c r="BQ44" s="25"/>
      <c r="BR44" s="25"/>
      <c r="BS44" s="25"/>
      <c r="BT44" s="25"/>
      <c r="BU44" s="26"/>
      <c r="BV44" s="26" t="s">
        <v>21</v>
      </c>
      <c r="BW44" s="26"/>
      <c r="BX44" s="26"/>
      <c r="BY44" s="28"/>
      <c r="BZ44" s="28"/>
      <c r="CA44" s="28"/>
      <c r="CB44" s="14" t="s">
        <v>701</v>
      </c>
      <c r="CC44" s="7"/>
      <c r="CE44" s="14" t="s">
        <v>701</v>
      </c>
    </row>
    <row r="45" spans="1:96" s="61" customFormat="1" ht="14.1" customHeight="1" x14ac:dyDescent="0.25">
      <c r="A45" s="7" t="s">
        <v>16</v>
      </c>
      <c r="B45" s="62" t="s">
        <v>551</v>
      </c>
      <c r="C45" s="62" t="s">
        <v>553</v>
      </c>
      <c r="D45" s="62" t="s">
        <v>552</v>
      </c>
      <c r="E45" s="62"/>
      <c r="F45" s="62" t="s">
        <v>14</v>
      </c>
      <c r="G45" s="8">
        <v>201610</v>
      </c>
      <c r="H45" s="8" t="s">
        <v>91</v>
      </c>
      <c r="I45" s="61" t="s">
        <v>1020</v>
      </c>
      <c r="J45" s="62" t="s">
        <v>554</v>
      </c>
      <c r="K45" s="65" t="s">
        <v>961</v>
      </c>
      <c r="L45" s="66">
        <v>42011</v>
      </c>
      <c r="M45" s="62" t="s">
        <v>14</v>
      </c>
      <c r="N45" s="62" t="s">
        <v>13</v>
      </c>
      <c r="O45" s="62" t="s">
        <v>1021</v>
      </c>
      <c r="P45" s="62" t="s">
        <v>690</v>
      </c>
      <c r="Q45" s="62" t="s">
        <v>1021</v>
      </c>
      <c r="R45" s="62" t="s">
        <v>13</v>
      </c>
      <c r="S45" s="62" t="s">
        <v>691</v>
      </c>
      <c r="T45" s="62" t="s">
        <v>692</v>
      </c>
      <c r="U45" s="67">
        <v>50</v>
      </c>
      <c r="V45" s="62" t="s">
        <v>91</v>
      </c>
      <c r="W45" s="62" t="s">
        <v>13</v>
      </c>
      <c r="X45" s="62" t="s">
        <v>16</v>
      </c>
      <c r="Y45" s="66">
        <v>42011.510069444441</v>
      </c>
      <c r="Z45" s="68" t="s">
        <v>693</v>
      </c>
      <c r="AA45" s="61" t="s">
        <v>802</v>
      </c>
      <c r="AB45" s="61" t="s">
        <v>785</v>
      </c>
      <c r="AC45" s="61">
        <v>1987</v>
      </c>
      <c r="AD45" s="69" t="s">
        <v>1022</v>
      </c>
      <c r="AG45" s="70">
        <v>42025</v>
      </c>
      <c r="AH45" s="70"/>
      <c r="AI45" s="70"/>
      <c r="AJ45" s="71"/>
      <c r="AK45" s="71"/>
      <c r="AL45" s="71"/>
      <c r="AM45" s="71"/>
      <c r="AN45" s="71"/>
      <c r="AO45" s="71"/>
      <c r="AP45" s="71"/>
      <c r="AQ45" s="71"/>
      <c r="AR45" s="72"/>
      <c r="AS45" s="72"/>
      <c r="AT45" s="72"/>
      <c r="AU45" s="71" t="s">
        <v>712</v>
      </c>
      <c r="AV45" s="71" t="s">
        <v>763</v>
      </c>
      <c r="AW45" s="95">
        <v>42010</v>
      </c>
      <c r="AX45" s="71" t="s">
        <v>1023</v>
      </c>
      <c r="AY45" s="73"/>
      <c r="AZ45" s="73"/>
      <c r="BB45" s="71"/>
      <c r="BC45" s="70"/>
      <c r="BD45" s="70"/>
      <c r="BE45" s="70"/>
      <c r="BF45" s="70"/>
      <c r="BI45" s="74" t="s">
        <v>698</v>
      </c>
      <c r="BJ45" s="75">
        <v>1</v>
      </c>
      <c r="BK45" s="76" t="s">
        <v>14</v>
      </c>
      <c r="BL45" s="77" t="s">
        <v>698</v>
      </c>
      <c r="BM45" s="78"/>
      <c r="BN45" s="79"/>
      <c r="BO45" s="80"/>
      <c r="BP45" s="80"/>
      <c r="BQ45" s="80"/>
      <c r="BR45" s="80"/>
      <c r="BS45" s="80"/>
      <c r="BT45" s="80"/>
      <c r="BU45" s="81"/>
      <c r="BV45" s="81"/>
      <c r="BW45" s="81"/>
      <c r="BX45" s="81" t="s">
        <v>14</v>
      </c>
      <c r="BY45" s="82"/>
      <c r="BZ45" s="82"/>
      <c r="CA45" s="82"/>
      <c r="CB45" s="61" t="s">
        <v>701</v>
      </c>
      <c r="CC45" s="69"/>
      <c r="CE45" s="61" t="s">
        <v>701</v>
      </c>
    </row>
    <row r="46" spans="1:96" s="14" customFormat="1" ht="14.1" customHeight="1" x14ac:dyDescent="0.25">
      <c r="A46" s="7" t="s">
        <v>16</v>
      </c>
      <c r="B46" s="8" t="s">
        <v>1026</v>
      </c>
      <c r="C46" s="8" t="s">
        <v>1025</v>
      </c>
      <c r="D46" s="8" t="s">
        <v>1024</v>
      </c>
      <c r="E46" s="8"/>
      <c r="F46" s="8" t="s">
        <v>14</v>
      </c>
      <c r="G46" s="8">
        <v>201610</v>
      </c>
      <c r="H46" s="8" t="s">
        <v>91</v>
      </c>
      <c r="I46" s="8" t="s">
        <v>1027</v>
      </c>
      <c r="J46" s="9" t="s">
        <v>1028</v>
      </c>
      <c r="K46" s="10" t="s">
        <v>688</v>
      </c>
      <c r="L46" s="11">
        <v>42013</v>
      </c>
      <c r="M46" s="8" t="s">
        <v>14</v>
      </c>
      <c r="N46" s="8" t="s">
        <v>13</v>
      </c>
      <c r="O46" s="8" t="s">
        <v>719</v>
      </c>
      <c r="P46" s="8" t="s">
        <v>719</v>
      </c>
      <c r="Q46" s="8" t="s">
        <v>13</v>
      </c>
      <c r="R46" s="8" t="s">
        <v>13</v>
      </c>
      <c r="S46" s="8" t="s">
        <v>691</v>
      </c>
      <c r="T46" s="8" t="s">
        <v>709</v>
      </c>
      <c r="U46" s="12">
        <v>26</v>
      </c>
      <c r="V46" s="8" t="s">
        <v>91</v>
      </c>
      <c r="W46" s="8" t="s">
        <v>13</v>
      </c>
      <c r="X46" s="8" t="s">
        <v>16</v>
      </c>
      <c r="Y46" s="11">
        <v>42013.49114583333</v>
      </c>
      <c r="Z46" s="13" t="s">
        <v>693</v>
      </c>
      <c r="AB46" s="14" t="s">
        <v>694</v>
      </c>
      <c r="AC46" s="14">
        <v>2012</v>
      </c>
      <c r="AD46" s="7" t="s">
        <v>722</v>
      </c>
      <c r="AG46" s="15">
        <v>42031</v>
      </c>
      <c r="AH46" s="15"/>
      <c r="AI46" s="15"/>
      <c r="AJ46" s="16"/>
      <c r="AK46" s="16"/>
      <c r="AL46" s="16"/>
      <c r="AM46" s="16"/>
      <c r="AN46" s="16"/>
      <c r="AO46" s="16"/>
      <c r="AP46" s="16"/>
      <c r="AQ46" s="16"/>
      <c r="AR46" s="17"/>
      <c r="AS46" s="17"/>
      <c r="AT46" s="17"/>
      <c r="AU46" s="16" t="s">
        <v>712</v>
      </c>
      <c r="AV46" s="16" t="s">
        <v>1029</v>
      </c>
      <c r="AW46" s="16" t="s">
        <v>712</v>
      </c>
      <c r="AX46" s="16" t="s">
        <v>1030</v>
      </c>
      <c r="AY46" s="18"/>
      <c r="AZ46" s="18"/>
      <c r="BB46" s="16"/>
      <c r="BC46" s="15"/>
      <c r="BD46" s="15"/>
      <c r="BE46" s="15"/>
      <c r="BF46" s="15"/>
      <c r="BI46" s="19" t="s">
        <v>698</v>
      </c>
      <c r="BJ46" s="20"/>
      <c r="BK46" s="21" t="s">
        <v>14</v>
      </c>
      <c r="BL46" s="22" t="s">
        <v>698</v>
      </c>
      <c r="BM46" s="23" t="s">
        <v>794</v>
      </c>
      <c r="BN46" s="24"/>
      <c r="BO46" s="25"/>
      <c r="BP46" s="25"/>
      <c r="BQ46" s="25"/>
      <c r="BR46" s="25"/>
      <c r="BS46" s="25"/>
      <c r="BT46" s="25"/>
      <c r="BU46" s="26"/>
      <c r="BV46" s="26"/>
      <c r="BW46" s="26"/>
      <c r="BX46" s="26" t="s">
        <v>14</v>
      </c>
      <c r="BY46" s="28"/>
      <c r="BZ46" s="28"/>
      <c r="CA46" s="28"/>
      <c r="CB46" s="14" t="s">
        <v>701</v>
      </c>
      <c r="CC46" s="7"/>
      <c r="CE46" s="14" t="s">
        <v>701</v>
      </c>
    </row>
    <row r="47" spans="1:96" s="14" customFormat="1" ht="14.1" customHeight="1" x14ac:dyDescent="0.25">
      <c r="A47" s="7" t="s">
        <v>16</v>
      </c>
      <c r="B47" s="8" t="s">
        <v>572</v>
      </c>
      <c r="C47" s="8" t="s">
        <v>574</v>
      </c>
      <c r="D47" s="8" t="s">
        <v>573</v>
      </c>
      <c r="E47" s="8"/>
      <c r="F47" s="8" t="s">
        <v>14</v>
      </c>
      <c r="G47" s="8">
        <v>201610</v>
      </c>
      <c r="H47" s="8" t="s">
        <v>91</v>
      </c>
      <c r="I47" s="8" t="s">
        <v>1031</v>
      </c>
      <c r="J47" s="9" t="s">
        <v>575</v>
      </c>
      <c r="K47" s="10" t="s">
        <v>688</v>
      </c>
      <c r="L47" s="83">
        <v>42033</v>
      </c>
      <c r="M47" s="8" t="s">
        <v>14</v>
      </c>
      <c r="N47" s="8" t="s">
        <v>13</v>
      </c>
      <c r="O47" s="8" t="s">
        <v>931</v>
      </c>
      <c r="P47" s="8" t="s">
        <v>859</v>
      </c>
      <c r="Q47" s="8" t="s">
        <v>931</v>
      </c>
      <c r="R47" s="8" t="s">
        <v>13</v>
      </c>
      <c r="S47" s="8" t="s">
        <v>860</v>
      </c>
      <c r="T47" s="8" t="s">
        <v>692</v>
      </c>
      <c r="U47" s="12">
        <v>27</v>
      </c>
      <c r="V47" s="8" t="s">
        <v>91</v>
      </c>
      <c r="W47" s="8" t="s">
        <v>13</v>
      </c>
      <c r="X47" s="8" t="s">
        <v>16</v>
      </c>
      <c r="Y47" s="11">
        <v>42038</v>
      </c>
      <c r="Z47" s="13" t="s">
        <v>693</v>
      </c>
      <c r="AB47" s="14" t="s">
        <v>694</v>
      </c>
      <c r="AC47" s="14">
        <v>2009</v>
      </c>
      <c r="AD47" s="7" t="s">
        <v>931</v>
      </c>
      <c r="AG47" s="15">
        <v>42040</v>
      </c>
      <c r="AH47" s="15"/>
      <c r="AI47" s="15"/>
      <c r="AJ47" s="16"/>
      <c r="AK47" s="16"/>
      <c r="AL47" s="16"/>
      <c r="AM47" s="16"/>
      <c r="AN47" s="16"/>
      <c r="AO47" s="16"/>
      <c r="AP47" s="16"/>
      <c r="AQ47" s="16"/>
      <c r="AR47" s="17"/>
      <c r="AS47" s="17"/>
      <c r="AT47" s="17"/>
      <c r="AU47" s="16"/>
      <c r="AV47" s="16"/>
      <c r="AW47" s="16"/>
      <c r="AX47" s="16"/>
      <c r="AZ47" s="18"/>
      <c r="BB47" s="16"/>
      <c r="BC47" s="15"/>
      <c r="BD47" s="15"/>
      <c r="BE47" s="15"/>
      <c r="BF47" s="15"/>
      <c r="BI47" s="19" t="s">
        <v>696</v>
      </c>
      <c r="BJ47" s="20"/>
      <c r="BK47" s="21" t="s">
        <v>793</v>
      </c>
      <c r="BL47" s="22" t="s">
        <v>698</v>
      </c>
      <c r="BM47" s="23">
        <v>2</v>
      </c>
      <c r="BN47" s="24"/>
      <c r="BO47" s="25"/>
      <c r="BP47" s="25"/>
      <c r="BQ47" s="25"/>
      <c r="BR47" s="25"/>
      <c r="BS47" s="25"/>
      <c r="BT47" s="25"/>
      <c r="BU47" s="26"/>
      <c r="BV47" s="26" t="s">
        <v>21</v>
      </c>
      <c r="BW47" s="26"/>
      <c r="BX47" s="26"/>
      <c r="BY47" s="28"/>
      <c r="BZ47" s="28"/>
      <c r="CA47" s="28"/>
      <c r="CB47" s="14" t="s">
        <v>701</v>
      </c>
      <c r="CC47" s="7"/>
      <c r="CE47" s="14" t="s">
        <v>701</v>
      </c>
    </row>
    <row r="48" spans="1:96" s="14" customFormat="1" ht="24.75" customHeight="1" x14ac:dyDescent="0.25">
      <c r="A48" s="7" t="s">
        <v>16</v>
      </c>
      <c r="B48" s="8" t="s">
        <v>1034</v>
      </c>
      <c r="C48" s="8" t="s">
        <v>1033</v>
      </c>
      <c r="D48" s="8" t="s">
        <v>1032</v>
      </c>
      <c r="E48" s="8"/>
      <c r="F48" s="8" t="s">
        <v>14</v>
      </c>
      <c r="G48" s="8">
        <v>201610</v>
      </c>
      <c r="H48" s="8" t="s">
        <v>91</v>
      </c>
      <c r="I48" s="8" t="s">
        <v>1035</v>
      </c>
      <c r="J48" s="9" t="s">
        <v>1036</v>
      </c>
      <c r="K48" s="10" t="s">
        <v>688</v>
      </c>
      <c r="L48" s="11">
        <v>42032</v>
      </c>
      <c r="M48" s="8" t="s">
        <v>14</v>
      </c>
      <c r="N48" s="8" t="s">
        <v>13</v>
      </c>
      <c r="O48" s="8" t="s">
        <v>719</v>
      </c>
      <c r="P48" s="8" t="s">
        <v>719</v>
      </c>
      <c r="Q48" s="8" t="s">
        <v>836</v>
      </c>
      <c r="R48" s="8" t="s">
        <v>13</v>
      </c>
      <c r="S48" s="8" t="s">
        <v>691</v>
      </c>
      <c r="T48" s="8" t="s">
        <v>692</v>
      </c>
      <c r="U48" s="12">
        <v>23</v>
      </c>
      <c r="V48" s="8" t="s">
        <v>91</v>
      </c>
      <c r="W48" s="8" t="s">
        <v>13</v>
      </c>
      <c r="X48" s="8" t="s">
        <v>16</v>
      </c>
      <c r="Y48" s="11">
        <v>42037</v>
      </c>
      <c r="Z48" s="13" t="s">
        <v>693</v>
      </c>
      <c r="AB48" s="14" t="s">
        <v>694</v>
      </c>
      <c r="AC48" s="14">
        <v>2015</v>
      </c>
      <c r="AD48" s="7" t="s">
        <v>722</v>
      </c>
      <c r="AE48" s="96" t="s">
        <v>1037</v>
      </c>
      <c r="AG48" s="15">
        <v>42038</v>
      </c>
      <c r="AH48" s="15"/>
      <c r="AI48" s="15"/>
      <c r="AJ48" s="16"/>
      <c r="AK48" s="16"/>
      <c r="AL48" s="16"/>
      <c r="AM48" s="16"/>
      <c r="AN48" s="16"/>
      <c r="AO48" s="16"/>
      <c r="AP48" s="16"/>
      <c r="AQ48" s="16"/>
      <c r="AR48" s="17"/>
      <c r="AS48" s="17"/>
      <c r="AT48" s="17"/>
      <c r="AU48" s="41" t="s">
        <v>1038</v>
      </c>
      <c r="AV48" s="16" t="s">
        <v>1039</v>
      </c>
      <c r="AW48" s="16" t="s">
        <v>1040</v>
      </c>
      <c r="AX48" s="16" t="s">
        <v>1041</v>
      </c>
      <c r="AZ48" s="18"/>
      <c r="BA48" s="14" t="s">
        <v>739</v>
      </c>
      <c r="BB48" s="41" t="s">
        <v>996</v>
      </c>
      <c r="BC48" s="15"/>
      <c r="BD48" s="15"/>
      <c r="BE48" s="15"/>
      <c r="BF48" s="15"/>
      <c r="BI48" s="19" t="s">
        <v>698</v>
      </c>
      <c r="BJ48" s="20"/>
      <c r="BK48" s="21" t="s">
        <v>14</v>
      </c>
      <c r="BL48" s="22" t="s">
        <v>696</v>
      </c>
      <c r="BM48" s="23"/>
      <c r="BN48" s="24" t="s">
        <v>1042</v>
      </c>
      <c r="BO48" s="25"/>
      <c r="BP48" s="25"/>
      <c r="BQ48" s="25"/>
      <c r="BR48" s="25"/>
      <c r="BS48" s="25"/>
      <c r="BT48" s="25"/>
      <c r="BU48" s="26" t="s">
        <v>752</v>
      </c>
      <c r="BV48" s="26"/>
      <c r="BW48" s="26"/>
      <c r="BX48" s="26"/>
      <c r="BY48" s="28"/>
      <c r="BZ48" s="28"/>
      <c r="CA48" s="28"/>
      <c r="CB48" s="14" t="s">
        <v>701</v>
      </c>
      <c r="CC48" s="7"/>
      <c r="CE48" s="14" t="s">
        <v>701</v>
      </c>
    </row>
    <row r="49" spans="1:84" s="14" customFormat="1" ht="14.1" customHeight="1" x14ac:dyDescent="0.25">
      <c r="A49" s="7" t="s">
        <v>16</v>
      </c>
      <c r="B49" s="8" t="s">
        <v>1045</v>
      </c>
      <c r="C49" s="8" t="s">
        <v>1044</v>
      </c>
      <c r="D49" s="8" t="s">
        <v>1043</v>
      </c>
      <c r="E49" s="8" t="s">
        <v>101</v>
      </c>
      <c r="F49" s="45" t="s">
        <v>91</v>
      </c>
      <c r="G49" s="8">
        <v>201610</v>
      </c>
      <c r="H49" s="8" t="s">
        <v>91</v>
      </c>
      <c r="I49" s="8" t="s">
        <v>1046</v>
      </c>
      <c r="J49" s="9" t="s">
        <v>1047</v>
      </c>
      <c r="K49" s="10" t="s">
        <v>961</v>
      </c>
      <c r="L49" s="11">
        <v>42034</v>
      </c>
      <c r="M49" s="45" t="s">
        <v>91</v>
      </c>
      <c r="N49" s="8" t="s">
        <v>13</v>
      </c>
      <c r="O49" s="8" t="s">
        <v>1048</v>
      </c>
      <c r="P49" s="8" t="s">
        <v>1049</v>
      </c>
      <c r="Q49" s="8" t="s">
        <v>1050</v>
      </c>
      <c r="R49" s="8" t="s">
        <v>1051</v>
      </c>
      <c r="S49" s="8" t="s">
        <v>691</v>
      </c>
      <c r="T49" s="8" t="s">
        <v>709</v>
      </c>
      <c r="U49" s="12">
        <v>43</v>
      </c>
      <c r="V49" s="8" t="s">
        <v>91</v>
      </c>
      <c r="W49" s="8" t="s">
        <v>1052</v>
      </c>
      <c r="X49" s="8" t="s">
        <v>16</v>
      </c>
      <c r="Y49" s="11">
        <v>42037</v>
      </c>
      <c r="Z49" s="13" t="s">
        <v>693</v>
      </c>
      <c r="AB49" s="14" t="s">
        <v>694</v>
      </c>
      <c r="AC49" s="14">
        <v>2004</v>
      </c>
      <c r="AD49" s="7" t="s">
        <v>1048</v>
      </c>
      <c r="AG49" s="15">
        <v>42038</v>
      </c>
      <c r="AH49" s="15"/>
      <c r="AI49" s="15"/>
      <c r="AJ49" s="16"/>
      <c r="AK49" s="16"/>
      <c r="AL49" s="16"/>
      <c r="AM49" s="16"/>
      <c r="AN49" s="16"/>
      <c r="AO49" s="16"/>
      <c r="AP49" s="16"/>
      <c r="AQ49" s="16"/>
      <c r="AR49" s="17"/>
      <c r="AS49" s="17"/>
      <c r="AT49" s="17"/>
      <c r="AU49" s="16"/>
      <c r="AV49" s="16"/>
      <c r="AW49" s="16"/>
      <c r="AX49" s="16"/>
      <c r="AZ49" s="18"/>
      <c r="BB49" s="16"/>
      <c r="BC49" s="15"/>
      <c r="BD49" s="15"/>
      <c r="BE49" s="15"/>
      <c r="BF49" s="15"/>
      <c r="BI49" s="19" t="s">
        <v>696</v>
      </c>
      <c r="BJ49" s="20"/>
      <c r="BK49" s="21" t="s">
        <v>793</v>
      </c>
      <c r="BL49" s="22" t="s">
        <v>698</v>
      </c>
      <c r="BM49" s="23"/>
      <c r="BN49" s="24"/>
      <c r="BO49" s="25"/>
      <c r="BP49" s="25"/>
      <c r="BQ49" s="25"/>
      <c r="BR49" s="25"/>
      <c r="BS49" s="25"/>
      <c r="BT49" s="25"/>
      <c r="BU49" s="26"/>
      <c r="BV49" s="26"/>
      <c r="BW49" s="26"/>
      <c r="BX49" s="26" t="s">
        <v>14</v>
      </c>
      <c r="BY49" s="28"/>
      <c r="BZ49" s="28"/>
      <c r="CA49" s="28"/>
      <c r="CB49" s="14" t="s">
        <v>701</v>
      </c>
      <c r="CC49" s="7"/>
      <c r="CE49" s="14" t="s">
        <v>701</v>
      </c>
    </row>
    <row r="50" spans="1:84" s="61" customFormat="1" ht="36.75" customHeight="1" x14ac:dyDescent="0.25">
      <c r="A50" s="7" t="s">
        <v>16</v>
      </c>
      <c r="B50" s="62" t="s">
        <v>1054</v>
      </c>
      <c r="C50" s="62" t="s">
        <v>1053</v>
      </c>
      <c r="D50" s="62" t="s">
        <v>581</v>
      </c>
      <c r="E50" s="62"/>
      <c r="F50" s="98" t="s">
        <v>1057</v>
      </c>
      <c r="G50" s="8">
        <v>201610</v>
      </c>
      <c r="H50" s="8" t="s">
        <v>91</v>
      </c>
      <c r="I50" s="97" t="s">
        <v>1055</v>
      </c>
      <c r="J50" s="62" t="s">
        <v>1056</v>
      </c>
      <c r="K50" s="65" t="s">
        <v>961</v>
      </c>
      <c r="L50" s="66">
        <v>42038</v>
      </c>
      <c r="M50" s="98" t="s">
        <v>1057</v>
      </c>
      <c r="N50" s="62" t="s">
        <v>13</v>
      </c>
      <c r="O50" s="62" t="s">
        <v>1058</v>
      </c>
      <c r="P50" s="62" t="s">
        <v>1059</v>
      </c>
      <c r="Q50" s="62" t="s">
        <v>1058</v>
      </c>
      <c r="R50" s="62" t="s">
        <v>13</v>
      </c>
      <c r="S50" s="62" t="s">
        <v>760</v>
      </c>
      <c r="T50" s="62" t="s">
        <v>692</v>
      </c>
      <c r="U50" s="67">
        <v>28</v>
      </c>
      <c r="V50" s="62" t="s">
        <v>91</v>
      </c>
      <c r="W50" s="62" t="s">
        <v>13</v>
      </c>
      <c r="X50" s="62" t="s">
        <v>16</v>
      </c>
      <c r="Y50" s="66">
        <v>42038</v>
      </c>
      <c r="Z50" s="68" t="s">
        <v>693</v>
      </c>
      <c r="AA50" s="61" t="s">
        <v>1060</v>
      </c>
      <c r="AC50" s="61">
        <v>2011</v>
      </c>
      <c r="AD50" s="69" t="s">
        <v>1061</v>
      </c>
      <c r="AG50" s="70">
        <v>42040</v>
      </c>
      <c r="AH50" s="99"/>
      <c r="AI50" s="99"/>
      <c r="AJ50" s="71"/>
      <c r="AK50" s="71"/>
      <c r="AL50" s="71"/>
      <c r="AM50" s="71"/>
      <c r="AN50" s="71"/>
      <c r="AO50" s="71"/>
      <c r="AP50" s="71"/>
      <c r="AQ50" s="71"/>
      <c r="AR50" s="72"/>
      <c r="AS50" s="72"/>
      <c r="AT50" s="72"/>
      <c r="AU50" s="71"/>
      <c r="AV50" s="71"/>
      <c r="AW50" s="71"/>
      <c r="AX50" s="71"/>
      <c r="AZ50" s="73"/>
      <c r="BA50" s="61" t="s">
        <v>739</v>
      </c>
      <c r="BB50" s="100" t="s">
        <v>996</v>
      </c>
      <c r="BC50" s="70"/>
      <c r="BD50" s="70"/>
      <c r="BE50" s="70"/>
      <c r="BF50" s="70"/>
      <c r="BI50" s="74" t="s">
        <v>696</v>
      </c>
      <c r="BJ50" s="75"/>
      <c r="BK50" s="76" t="s">
        <v>697</v>
      </c>
      <c r="BL50" s="77" t="s">
        <v>698</v>
      </c>
      <c r="BM50" s="78"/>
      <c r="BN50" s="79"/>
      <c r="BO50" s="80"/>
      <c r="BP50" s="80"/>
      <c r="BQ50" s="80"/>
      <c r="BR50" s="80"/>
      <c r="BS50" s="80"/>
      <c r="BT50" s="80"/>
      <c r="BU50" s="81"/>
      <c r="BV50" s="81" t="s">
        <v>21</v>
      </c>
      <c r="BW50" s="81" t="s">
        <v>700</v>
      </c>
      <c r="BX50" s="81"/>
      <c r="BY50" s="82"/>
      <c r="BZ50" s="82"/>
      <c r="CA50" s="82"/>
      <c r="CB50" s="61" t="s">
        <v>701</v>
      </c>
      <c r="CC50" s="69"/>
      <c r="CE50" s="61" t="s">
        <v>701</v>
      </c>
    </row>
    <row r="51" spans="1:84" s="14" customFormat="1" ht="14.1" customHeight="1" x14ac:dyDescent="0.25">
      <c r="A51" s="7" t="s">
        <v>16</v>
      </c>
      <c r="B51" s="8" t="s">
        <v>587</v>
      </c>
      <c r="C51" s="8" t="s">
        <v>1062</v>
      </c>
      <c r="D51" s="8" t="s">
        <v>588</v>
      </c>
      <c r="E51" s="8" t="s">
        <v>441</v>
      </c>
      <c r="F51" s="8" t="s">
        <v>14</v>
      </c>
      <c r="G51" s="8">
        <v>201610</v>
      </c>
      <c r="H51" s="8" t="s">
        <v>91</v>
      </c>
      <c r="I51" s="14" t="s">
        <v>1063</v>
      </c>
      <c r="J51" s="8" t="s">
        <v>589</v>
      </c>
      <c r="K51" s="10" t="s">
        <v>688</v>
      </c>
      <c r="L51" s="11">
        <v>41992</v>
      </c>
      <c r="M51" s="8" t="s">
        <v>14</v>
      </c>
      <c r="N51" s="8" t="s">
        <v>13</v>
      </c>
      <c r="O51" s="8" t="s">
        <v>690</v>
      </c>
      <c r="P51" s="8" t="s">
        <v>690</v>
      </c>
      <c r="Q51" s="8" t="s">
        <v>1064</v>
      </c>
      <c r="R51" s="8" t="s">
        <v>962</v>
      </c>
      <c r="S51" s="8" t="s">
        <v>860</v>
      </c>
      <c r="T51" s="8" t="s">
        <v>709</v>
      </c>
      <c r="U51" s="12">
        <v>37</v>
      </c>
      <c r="V51" s="8" t="s">
        <v>91</v>
      </c>
      <c r="W51" s="8" t="s">
        <v>817</v>
      </c>
      <c r="X51" s="8" t="s">
        <v>16</v>
      </c>
      <c r="Y51" s="11">
        <v>41992.452118055553</v>
      </c>
      <c r="Z51" s="13" t="s">
        <v>693</v>
      </c>
      <c r="AA51" s="14" t="s">
        <v>802</v>
      </c>
      <c r="AB51" s="14" t="s">
        <v>694</v>
      </c>
      <c r="AC51" s="14">
        <v>2015</v>
      </c>
      <c r="AD51" s="7" t="s">
        <v>695</v>
      </c>
      <c r="AG51" s="15">
        <v>42027</v>
      </c>
      <c r="AH51" s="15"/>
      <c r="AI51" s="15"/>
      <c r="AJ51" s="16"/>
      <c r="AK51" s="16" t="s">
        <v>1065</v>
      </c>
      <c r="AL51" s="16" t="s">
        <v>695</v>
      </c>
      <c r="AM51" s="16"/>
      <c r="AN51" s="16"/>
      <c r="AO51" s="16"/>
      <c r="AP51" s="16"/>
      <c r="AQ51" s="16"/>
      <c r="AR51" s="17"/>
      <c r="AS51" s="17"/>
      <c r="AT51" s="17"/>
      <c r="AU51" s="43">
        <v>42011</v>
      </c>
      <c r="AV51" s="16" t="s">
        <v>1066</v>
      </c>
      <c r="AW51" s="43">
        <v>42011</v>
      </c>
      <c r="AX51" s="16" t="s">
        <v>1067</v>
      </c>
      <c r="AY51" s="18"/>
      <c r="AZ51" s="16" t="s">
        <v>1068</v>
      </c>
      <c r="BA51" s="14" t="s">
        <v>739</v>
      </c>
      <c r="BB51" s="41" t="s">
        <v>996</v>
      </c>
      <c r="BC51" s="15"/>
      <c r="BD51" s="15"/>
      <c r="BE51" s="15"/>
      <c r="BF51" s="15"/>
      <c r="BI51" s="19" t="s">
        <v>696</v>
      </c>
      <c r="BJ51" s="20"/>
      <c r="BK51" s="21" t="s">
        <v>793</v>
      </c>
      <c r="BL51" s="22" t="s">
        <v>698</v>
      </c>
      <c r="BM51" s="23"/>
      <c r="BN51" s="24"/>
      <c r="BO51" s="25"/>
      <c r="BP51" s="25"/>
      <c r="BQ51" s="25"/>
      <c r="BR51" s="25"/>
      <c r="BS51" s="25"/>
      <c r="BT51" s="25"/>
      <c r="BU51" s="26" t="s">
        <v>752</v>
      </c>
      <c r="BV51" s="26" t="s">
        <v>21</v>
      </c>
      <c r="BW51" s="26"/>
      <c r="BX51" s="26"/>
      <c r="BY51" s="28"/>
      <c r="BZ51" s="28"/>
      <c r="CA51" s="28"/>
      <c r="CB51" s="14" t="s">
        <v>701</v>
      </c>
      <c r="CC51" s="7"/>
      <c r="CE51" s="14" t="s">
        <v>701</v>
      </c>
    </row>
    <row r="52" spans="1:84" s="61" customFormat="1" ht="14.1" customHeight="1" x14ac:dyDescent="0.25">
      <c r="A52" s="7" t="s">
        <v>16</v>
      </c>
      <c r="B52" s="62" t="s">
        <v>1071</v>
      </c>
      <c r="C52" s="62" t="s">
        <v>1070</v>
      </c>
      <c r="D52" s="62" t="s">
        <v>1069</v>
      </c>
      <c r="E52" s="62" t="s">
        <v>269</v>
      </c>
      <c r="F52" s="62" t="s">
        <v>14</v>
      </c>
      <c r="G52" s="8">
        <v>201610</v>
      </c>
      <c r="H52" s="8" t="s">
        <v>91</v>
      </c>
      <c r="I52" s="62" t="s">
        <v>1072</v>
      </c>
      <c r="J52" s="63" t="s">
        <v>1073</v>
      </c>
      <c r="K52" s="65" t="s">
        <v>961</v>
      </c>
      <c r="L52" s="66">
        <v>42038</v>
      </c>
      <c r="M52" s="62" t="s">
        <v>14</v>
      </c>
      <c r="N52" s="62" t="s">
        <v>13</v>
      </c>
      <c r="O52" s="62" t="s">
        <v>690</v>
      </c>
      <c r="P52" s="62" t="s">
        <v>1074</v>
      </c>
      <c r="Q52" s="62" t="s">
        <v>690</v>
      </c>
      <c r="R52" s="62" t="s">
        <v>747</v>
      </c>
      <c r="S52" s="62" t="s">
        <v>691</v>
      </c>
      <c r="T52" s="62" t="s">
        <v>692</v>
      </c>
      <c r="U52" s="67">
        <v>28</v>
      </c>
      <c r="V52" s="62" t="s">
        <v>91</v>
      </c>
      <c r="W52" s="62" t="s">
        <v>13</v>
      </c>
      <c r="X52" s="62" t="s">
        <v>16</v>
      </c>
      <c r="Y52" s="66">
        <v>42038</v>
      </c>
      <c r="Z52" s="68" t="s">
        <v>693</v>
      </c>
      <c r="AC52" s="61">
        <v>2012</v>
      </c>
      <c r="AD52" s="69" t="s">
        <v>695</v>
      </c>
      <c r="AG52" s="70">
        <v>42040</v>
      </c>
      <c r="AH52" s="99"/>
      <c r="AI52" s="99"/>
      <c r="AJ52" s="71"/>
      <c r="AK52" s="71"/>
      <c r="AL52" s="71"/>
      <c r="AM52" s="71"/>
      <c r="AN52" s="71"/>
      <c r="AO52" s="71"/>
      <c r="AP52" s="71"/>
      <c r="AQ52" s="71"/>
      <c r="AR52" s="72"/>
      <c r="AS52" s="72"/>
      <c r="AT52" s="72"/>
      <c r="AU52" s="71"/>
      <c r="AV52" s="71"/>
      <c r="AW52" s="71"/>
      <c r="AX52" s="71"/>
      <c r="AZ52" s="73"/>
      <c r="BB52" s="71"/>
      <c r="BC52" s="70"/>
      <c r="BD52" s="70"/>
      <c r="BE52" s="70"/>
      <c r="BF52" s="70"/>
      <c r="BI52" s="74" t="s">
        <v>698</v>
      </c>
      <c r="BJ52" s="75"/>
      <c r="BK52" s="76" t="s">
        <v>793</v>
      </c>
      <c r="BL52" s="77" t="s">
        <v>698</v>
      </c>
      <c r="BM52" s="78"/>
      <c r="BN52" s="79"/>
      <c r="BO52" s="80"/>
      <c r="BP52" s="80"/>
      <c r="BQ52" s="80"/>
      <c r="BR52" s="80"/>
      <c r="BS52" s="80"/>
      <c r="BT52" s="80"/>
      <c r="BU52" s="81"/>
      <c r="BV52" s="81" t="s">
        <v>21</v>
      </c>
      <c r="BW52" s="81"/>
      <c r="BX52" s="81"/>
      <c r="BY52" s="82"/>
      <c r="BZ52" s="82"/>
      <c r="CA52" s="82"/>
      <c r="CB52" s="61" t="s">
        <v>701</v>
      </c>
      <c r="CC52" s="69"/>
      <c r="CE52" s="61" t="s">
        <v>701</v>
      </c>
    </row>
    <row r="53" spans="1:84" s="14" customFormat="1" ht="14.1" customHeight="1" x14ac:dyDescent="0.25">
      <c r="A53" s="7" t="s">
        <v>16</v>
      </c>
      <c r="B53" s="8" t="s">
        <v>1076</v>
      </c>
      <c r="C53" s="8" t="s">
        <v>1075</v>
      </c>
      <c r="D53" s="8" t="s">
        <v>591</v>
      </c>
      <c r="E53" s="8"/>
      <c r="F53" s="8" t="s">
        <v>14</v>
      </c>
      <c r="G53" s="8">
        <v>201610</v>
      </c>
      <c r="H53" s="8" t="s">
        <v>91</v>
      </c>
      <c r="I53" s="8" t="s">
        <v>1077</v>
      </c>
      <c r="J53" s="8"/>
      <c r="K53" s="10" t="s">
        <v>688</v>
      </c>
      <c r="L53" s="11">
        <v>42037</v>
      </c>
      <c r="M53" s="8" t="s">
        <v>14</v>
      </c>
      <c r="N53" s="8" t="s">
        <v>13</v>
      </c>
      <c r="O53" s="8" t="s">
        <v>719</v>
      </c>
      <c r="P53" s="8" t="s">
        <v>719</v>
      </c>
      <c r="Q53" s="8" t="s">
        <v>1078</v>
      </c>
      <c r="R53" s="8" t="s">
        <v>1074</v>
      </c>
      <c r="S53" s="8" t="s">
        <v>760</v>
      </c>
      <c r="T53" s="8" t="s">
        <v>692</v>
      </c>
      <c r="U53" s="12">
        <v>32</v>
      </c>
      <c r="V53" s="8" t="s">
        <v>91</v>
      </c>
      <c r="W53" s="8" t="s">
        <v>13</v>
      </c>
      <c r="X53" s="8" t="s">
        <v>16</v>
      </c>
      <c r="Y53" s="11">
        <v>42037</v>
      </c>
      <c r="Z53" s="13" t="s">
        <v>693</v>
      </c>
      <c r="AB53" s="14" t="s">
        <v>694</v>
      </c>
      <c r="AC53" s="14">
        <v>2012</v>
      </c>
      <c r="AD53" s="7" t="s">
        <v>722</v>
      </c>
      <c r="AG53" s="15">
        <v>42038</v>
      </c>
      <c r="AH53" s="15"/>
      <c r="AI53" s="15"/>
      <c r="AJ53" s="16"/>
      <c r="AK53" s="16"/>
      <c r="AL53" s="16"/>
      <c r="AM53" s="16"/>
      <c r="AN53" s="16"/>
      <c r="AO53" s="16"/>
      <c r="AP53" s="16"/>
      <c r="AQ53" s="16"/>
      <c r="AR53" s="17"/>
      <c r="AS53" s="17"/>
      <c r="AT53" s="17"/>
      <c r="AU53" s="16"/>
      <c r="AV53" s="16"/>
      <c r="AW53" s="16"/>
      <c r="AX53" s="16"/>
      <c r="AZ53" s="18"/>
      <c r="BB53" s="16"/>
      <c r="BC53" s="15"/>
      <c r="BD53" s="15"/>
      <c r="BE53" s="15"/>
      <c r="BF53" s="15"/>
      <c r="BI53" s="19" t="s">
        <v>698</v>
      </c>
      <c r="BJ53" s="20"/>
      <c r="BK53" s="21" t="s">
        <v>793</v>
      </c>
      <c r="BL53" s="22" t="s">
        <v>698</v>
      </c>
      <c r="BM53" s="23"/>
      <c r="BN53" s="24"/>
      <c r="BO53" s="25"/>
      <c r="BP53" s="25"/>
      <c r="BQ53" s="25"/>
      <c r="BR53" s="25"/>
      <c r="BS53" s="25"/>
      <c r="BT53" s="25"/>
      <c r="BU53" s="26"/>
      <c r="BV53" s="26" t="s">
        <v>21</v>
      </c>
      <c r="BW53" s="26"/>
      <c r="BX53" s="26"/>
      <c r="BY53" s="28"/>
      <c r="BZ53" s="28"/>
      <c r="CA53" s="28"/>
      <c r="CB53" s="14" t="s">
        <v>701</v>
      </c>
      <c r="CC53" s="7"/>
      <c r="CE53" s="14" t="s">
        <v>701</v>
      </c>
    </row>
    <row r="54" spans="1:84" s="14" customFormat="1" ht="12.75" customHeight="1" x14ac:dyDescent="0.25">
      <c r="A54" s="7" t="s">
        <v>16</v>
      </c>
      <c r="B54" s="8" t="s">
        <v>1081</v>
      </c>
      <c r="C54" s="8" t="s">
        <v>1080</v>
      </c>
      <c r="D54" s="8" t="s">
        <v>1079</v>
      </c>
      <c r="E54" s="8"/>
      <c r="F54" s="45" t="s">
        <v>692</v>
      </c>
      <c r="G54" s="8">
        <v>201610</v>
      </c>
      <c r="H54" s="8" t="s">
        <v>91</v>
      </c>
      <c r="I54" s="9" t="s">
        <v>1082</v>
      </c>
      <c r="J54" s="8"/>
      <c r="K54" s="10" t="s">
        <v>688</v>
      </c>
      <c r="L54" s="11"/>
      <c r="M54" s="45" t="s">
        <v>692</v>
      </c>
      <c r="N54" s="8"/>
      <c r="O54" s="8"/>
      <c r="P54" s="8"/>
      <c r="Q54" s="8"/>
      <c r="R54" s="8"/>
      <c r="S54" s="8"/>
      <c r="T54" s="8" t="s">
        <v>692</v>
      </c>
      <c r="U54" s="12">
        <v>35</v>
      </c>
      <c r="V54" s="8"/>
      <c r="W54" s="8"/>
      <c r="X54" s="8"/>
      <c r="Y54" s="11"/>
      <c r="Z54" s="13"/>
      <c r="AD54" s="7"/>
      <c r="AG54" s="15"/>
      <c r="AH54" s="15"/>
      <c r="AI54" s="15"/>
      <c r="AJ54" s="16"/>
      <c r="AK54" s="16"/>
      <c r="AL54" s="16"/>
      <c r="AM54" s="16"/>
      <c r="AN54" s="16"/>
      <c r="AO54" s="16"/>
      <c r="AP54" s="16"/>
      <c r="AQ54" s="16"/>
      <c r="AR54" s="17"/>
      <c r="AS54" s="17"/>
      <c r="AT54" s="17"/>
      <c r="AU54" s="16"/>
      <c r="AV54" s="16"/>
      <c r="AW54" s="16"/>
      <c r="AX54" s="16"/>
      <c r="AZ54" s="18"/>
      <c r="BB54" s="16"/>
      <c r="BC54" s="15"/>
      <c r="BD54" s="15"/>
      <c r="BE54" s="15"/>
      <c r="BF54" s="15"/>
      <c r="BI54" s="19"/>
      <c r="BJ54" s="20"/>
      <c r="BK54" s="21"/>
      <c r="BL54" s="22"/>
      <c r="BM54" s="23"/>
      <c r="BN54" s="24"/>
      <c r="BO54" s="25"/>
      <c r="BP54" s="25"/>
      <c r="BQ54" s="25"/>
      <c r="BR54" s="25"/>
      <c r="BS54" s="25"/>
      <c r="BT54" s="25"/>
      <c r="BU54" s="26" t="s">
        <v>752</v>
      </c>
      <c r="BV54" s="26" t="s">
        <v>21</v>
      </c>
      <c r="BW54" s="26"/>
      <c r="BX54" s="26"/>
      <c r="BY54" s="28"/>
      <c r="BZ54" s="28"/>
      <c r="CA54" s="28"/>
      <c r="CB54" s="14" t="s">
        <v>701</v>
      </c>
      <c r="CC54" s="101" t="s">
        <v>1083</v>
      </c>
      <c r="CE54" s="14" t="s">
        <v>701</v>
      </c>
    </row>
    <row r="55" spans="1:84" s="14" customFormat="1" ht="79.5" x14ac:dyDescent="0.25">
      <c r="A55" s="7" t="s">
        <v>16</v>
      </c>
      <c r="B55" s="8" t="s">
        <v>1085</v>
      </c>
      <c r="C55" s="8" t="s">
        <v>1084</v>
      </c>
      <c r="D55" s="8" t="s">
        <v>605</v>
      </c>
      <c r="E55" s="8"/>
      <c r="F55" s="8" t="s">
        <v>14</v>
      </c>
      <c r="G55" s="8">
        <v>201610</v>
      </c>
      <c r="H55" s="8" t="s">
        <v>91</v>
      </c>
      <c r="I55" s="14" t="s">
        <v>1086</v>
      </c>
      <c r="J55" s="8" t="s">
        <v>1087</v>
      </c>
      <c r="K55" s="10" t="s">
        <v>688</v>
      </c>
      <c r="L55" s="11">
        <v>42037</v>
      </c>
      <c r="M55" s="8" t="s">
        <v>14</v>
      </c>
      <c r="N55" s="8" t="s">
        <v>13</v>
      </c>
      <c r="O55" s="8" t="s">
        <v>690</v>
      </c>
      <c r="P55" s="8" t="s">
        <v>690</v>
      </c>
      <c r="Q55" s="8" t="s">
        <v>1088</v>
      </c>
      <c r="R55" s="8" t="s">
        <v>13</v>
      </c>
      <c r="S55" s="8" t="s">
        <v>691</v>
      </c>
      <c r="T55" s="8" t="s">
        <v>692</v>
      </c>
      <c r="U55" s="12">
        <v>20</v>
      </c>
      <c r="V55" s="8" t="s">
        <v>91</v>
      </c>
      <c r="W55" s="8" t="s">
        <v>13</v>
      </c>
      <c r="X55" s="8" t="s">
        <v>16</v>
      </c>
      <c r="Y55" s="11">
        <v>42037</v>
      </c>
      <c r="Z55" s="13" t="s">
        <v>693</v>
      </c>
      <c r="AB55" s="14" t="s">
        <v>694</v>
      </c>
      <c r="AC55" s="14">
        <v>2015</v>
      </c>
      <c r="AD55" s="7" t="s">
        <v>695</v>
      </c>
      <c r="AG55" s="15"/>
      <c r="AH55" s="14" t="s">
        <v>739</v>
      </c>
      <c r="AI55" s="14" t="s">
        <v>739</v>
      </c>
      <c r="AJ55" s="16" t="s">
        <v>13</v>
      </c>
      <c r="AK55" s="16" t="s">
        <v>1089</v>
      </c>
      <c r="AL55" s="16" t="s">
        <v>13</v>
      </c>
      <c r="AM55" s="16" t="s">
        <v>13</v>
      </c>
      <c r="AN55" s="16" t="s">
        <v>13</v>
      </c>
      <c r="AO55" s="16" t="s">
        <v>13</v>
      </c>
      <c r="AP55" s="17" t="s">
        <v>13</v>
      </c>
      <c r="AQ55" s="17" t="s">
        <v>13</v>
      </c>
      <c r="AR55" s="17" t="s">
        <v>13</v>
      </c>
      <c r="AS55" s="17" t="s">
        <v>13</v>
      </c>
      <c r="AT55" s="17" t="s">
        <v>13</v>
      </c>
      <c r="AU55" s="17" t="s">
        <v>13</v>
      </c>
      <c r="AV55" s="17" t="s">
        <v>13</v>
      </c>
      <c r="AW55" s="17" t="s">
        <v>13</v>
      </c>
      <c r="AX55" s="17" t="s">
        <v>13</v>
      </c>
      <c r="AY55" s="14" t="s">
        <v>13</v>
      </c>
      <c r="AZ55" s="14" t="s">
        <v>13</v>
      </c>
      <c r="BA55" s="14" t="s">
        <v>1090</v>
      </c>
      <c r="BB55" s="41" t="s">
        <v>1091</v>
      </c>
      <c r="BC55" s="15" t="s">
        <v>13</v>
      </c>
      <c r="BD55" s="15" t="s">
        <v>13</v>
      </c>
      <c r="BE55" s="15" t="s">
        <v>13</v>
      </c>
      <c r="BF55" s="15" t="s">
        <v>13</v>
      </c>
      <c r="BG55" s="14" t="s">
        <v>13</v>
      </c>
      <c r="BH55" s="14" t="s">
        <v>13</v>
      </c>
      <c r="BI55" s="19" t="s">
        <v>698</v>
      </c>
      <c r="BJ55" s="20"/>
      <c r="BK55" s="21" t="s">
        <v>1092</v>
      </c>
      <c r="BL55" s="22" t="s">
        <v>696</v>
      </c>
      <c r="BM55" s="23"/>
      <c r="BN55" s="24" t="s">
        <v>1093</v>
      </c>
      <c r="BO55" s="25"/>
      <c r="BP55" s="25"/>
      <c r="BQ55" s="25"/>
      <c r="BR55" s="25"/>
      <c r="BS55" s="25"/>
      <c r="BT55" s="25"/>
      <c r="BU55" s="26" t="s">
        <v>752</v>
      </c>
      <c r="BV55" s="26" t="s">
        <v>21</v>
      </c>
      <c r="BW55" s="26" t="s">
        <v>700</v>
      </c>
      <c r="BX55" s="26"/>
      <c r="BY55" s="28"/>
      <c r="BZ55" s="28"/>
      <c r="CA55" s="28"/>
      <c r="CB55" s="14" t="s">
        <v>701</v>
      </c>
      <c r="CC55" s="7"/>
      <c r="CE55" s="14" t="s">
        <v>701</v>
      </c>
    </row>
    <row r="56" spans="1:84" s="14" customFormat="1" ht="12.75" customHeight="1" x14ac:dyDescent="0.25">
      <c r="A56" s="7" t="s">
        <v>16</v>
      </c>
      <c r="B56" s="8" t="s">
        <v>616</v>
      </c>
      <c r="C56" s="8" t="s">
        <v>28</v>
      </c>
      <c r="D56" s="8" t="s">
        <v>617</v>
      </c>
      <c r="E56" s="8"/>
      <c r="F56" s="8" t="s">
        <v>14</v>
      </c>
      <c r="G56" s="8">
        <v>201610</v>
      </c>
      <c r="H56" s="8" t="s">
        <v>91</v>
      </c>
      <c r="I56" s="40" t="s">
        <v>1094</v>
      </c>
      <c r="J56" s="8" t="s">
        <v>618</v>
      </c>
      <c r="K56" s="10" t="s">
        <v>688</v>
      </c>
      <c r="L56" s="11">
        <v>42037</v>
      </c>
      <c r="M56" s="8" t="s">
        <v>14</v>
      </c>
      <c r="N56" s="8" t="s">
        <v>13</v>
      </c>
      <c r="O56" s="8" t="s">
        <v>1095</v>
      </c>
      <c r="P56" s="8" t="s">
        <v>1096</v>
      </c>
      <c r="Q56" s="8" t="s">
        <v>1097</v>
      </c>
      <c r="R56" s="8" t="s">
        <v>1095</v>
      </c>
      <c r="S56" s="8" t="s">
        <v>691</v>
      </c>
      <c r="T56" s="8" t="s">
        <v>692</v>
      </c>
      <c r="U56" s="12">
        <v>49</v>
      </c>
      <c r="V56" s="8" t="s">
        <v>91</v>
      </c>
      <c r="W56" s="8" t="s">
        <v>13</v>
      </c>
      <c r="X56" s="8" t="s">
        <v>16</v>
      </c>
      <c r="Y56" s="11">
        <v>42037.496249999997</v>
      </c>
      <c r="Z56" s="13" t="s">
        <v>693</v>
      </c>
      <c r="AB56" s="14" t="s">
        <v>694</v>
      </c>
      <c r="AC56" s="14">
        <v>1991</v>
      </c>
      <c r="AD56" s="7" t="s">
        <v>1098</v>
      </c>
      <c r="AG56" s="15">
        <v>42044</v>
      </c>
      <c r="AJ56" s="16" t="s">
        <v>720</v>
      </c>
      <c r="AK56" s="16" t="s">
        <v>13</v>
      </c>
      <c r="AL56" s="16" t="s">
        <v>13</v>
      </c>
      <c r="AM56" s="16" t="s">
        <v>13</v>
      </c>
      <c r="AN56" s="16" t="s">
        <v>13</v>
      </c>
      <c r="AO56" s="16" t="s">
        <v>13</v>
      </c>
      <c r="AP56" s="17" t="s">
        <v>13</v>
      </c>
      <c r="AQ56" s="17" t="s">
        <v>13</v>
      </c>
      <c r="AR56" s="17" t="s">
        <v>13</v>
      </c>
      <c r="AS56" s="17" t="s">
        <v>13</v>
      </c>
      <c r="AT56" s="17" t="s">
        <v>13</v>
      </c>
      <c r="AU56" s="17" t="s">
        <v>13</v>
      </c>
      <c r="AV56" s="17" t="s">
        <v>13</v>
      </c>
      <c r="AW56" s="17" t="s">
        <v>13</v>
      </c>
      <c r="AX56" s="17" t="s">
        <v>13</v>
      </c>
      <c r="AY56" s="14" t="s">
        <v>13</v>
      </c>
      <c r="AZ56" s="14" t="s">
        <v>13</v>
      </c>
      <c r="BA56" s="14" t="s">
        <v>910</v>
      </c>
      <c r="BB56" s="41" t="s">
        <v>1099</v>
      </c>
      <c r="BC56" s="15" t="s">
        <v>13</v>
      </c>
      <c r="BD56" s="15" t="s">
        <v>13</v>
      </c>
      <c r="BE56" s="15" t="s">
        <v>13</v>
      </c>
      <c r="BF56" s="15" t="s">
        <v>13</v>
      </c>
      <c r="BG56" s="14" t="s">
        <v>13</v>
      </c>
      <c r="BH56" s="14" t="s">
        <v>13</v>
      </c>
      <c r="BI56" s="19" t="s">
        <v>696</v>
      </c>
      <c r="BJ56" s="20"/>
      <c r="BK56" s="21" t="s">
        <v>1100</v>
      </c>
      <c r="BL56" s="22" t="s">
        <v>696</v>
      </c>
      <c r="BM56" s="23"/>
      <c r="BN56" s="24"/>
      <c r="BO56" s="25"/>
      <c r="BP56" s="25"/>
      <c r="BQ56" s="25"/>
      <c r="BR56" s="25"/>
      <c r="BS56" s="25"/>
      <c r="BT56" s="25"/>
      <c r="BU56" s="26"/>
      <c r="BV56" s="26"/>
      <c r="BW56" s="26"/>
      <c r="BX56" s="26" t="s">
        <v>14</v>
      </c>
      <c r="BY56" s="28"/>
      <c r="BZ56" s="28" t="s">
        <v>14</v>
      </c>
      <c r="CA56" s="28"/>
      <c r="CB56" s="14" t="s">
        <v>701</v>
      </c>
      <c r="CC56" s="7"/>
      <c r="CE56" s="14" t="s">
        <v>701</v>
      </c>
    </row>
    <row r="57" spans="1:84" s="14" customFormat="1" ht="179.25" x14ac:dyDescent="0.25">
      <c r="A57" s="7" t="s">
        <v>16</v>
      </c>
      <c r="B57" s="8" t="s">
        <v>1103</v>
      </c>
      <c r="C57" s="8" t="s">
        <v>1102</v>
      </c>
      <c r="D57" s="8" t="s">
        <v>1101</v>
      </c>
      <c r="E57" s="8"/>
      <c r="F57" s="8" t="s">
        <v>14</v>
      </c>
      <c r="G57" s="8">
        <v>201610</v>
      </c>
      <c r="H57" s="8" t="s">
        <v>91</v>
      </c>
      <c r="I57" s="8" t="s">
        <v>1104</v>
      </c>
      <c r="J57" s="8"/>
      <c r="K57" s="10" t="s">
        <v>688</v>
      </c>
      <c r="L57" s="83">
        <v>42025</v>
      </c>
      <c r="M57" s="8" t="s">
        <v>14</v>
      </c>
      <c r="N57" s="8" t="s">
        <v>13</v>
      </c>
      <c r="O57" s="8" t="s">
        <v>13</v>
      </c>
      <c r="P57" s="8" t="s">
        <v>13</v>
      </c>
      <c r="Q57" s="8" t="s">
        <v>13</v>
      </c>
      <c r="R57" s="8" t="s">
        <v>13</v>
      </c>
      <c r="S57" s="8" t="s">
        <v>860</v>
      </c>
      <c r="T57" s="8" t="s">
        <v>692</v>
      </c>
      <c r="U57" s="12">
        <v>40</v>
      </c>
      <c r="V57" s="8" t="s">
        <v>91</v>
      </c>
      <c r="W57" s="8" t="s">
        <v>13</v>
      </c>
      <c r="X57" s="8" t="s">
        <v>16</v>
      </c>
      <c r="Y57" s="11">
        <v>42025.426192129627</v>
      </c>
      <c r="Z57" s="13" t="s">
        <v>693</v>
      </c>
      <c r="AB57" s="14" t="s">
        <v>694</v>
      </c>
      <c r="AE57" s="96" t="s">
        <v>1105</v>
      </c>
      <c r="AG57" s="15">
        <v>42031</v>
      </c>
      <c r="AH57" s="15"/>
      <c r="AI57" s="15"/>
      <c r="AJ57" s="16"/>
      <c r="AK57" s="16"/>
      <c r="AL57" s="16"/>
      <c r="AM57" s="16"/>
      <c r="AN57" s="16"/>
      <c r="AO57" s="16"/>
      <c r="AP57" s="16"/>
      <c r="AQ57" s="16"/>
      <c r="AR57" s="17"/>
      <c r="AS57" s="17"/>
      <c r="AT57" s="17"/>
      <c r="AU57" s="16"/>
      <c r="AV57" s="16"/>
      <c r="AW57" s="16"/>
      <c r="AX57" s="16"/>
      <c r="AY57" s="18"/>
      <c r="AZ57" s="46" t="s">
        <v>1106</v>
      </c>
      <c r="BA57" s="14" t="s">
        <v>739</v>
      </c>
      <c r="BB57" s="16" t="s">
        <v>1107</v>
      </c>
      <c r="BC57" s="15"/>
      <c r="BD57" s="15"/>
      <c r="BE57" s="15"/>
      <c r="BF57" s="15"/>
      <c r="BI57" s="19" t="s">
        <v>696</v>
      </c>
      <c r="BJ57" s="20"/>
      <c r="BK57" s="21" t="s">
        <v>793</v>
      </c>
      <c r="BL57" s="22"/>
      <c r="BM57" s="23"/>
      <c r="BN57" s="25" t="s">
        <v>1108</v>
      </c>
      <c r="BO57" s="25"/>
      <c r="BP57" s="25"/>
      <c r="BQ57" s="25"/>
      <c r="BR57" s="25"/>
      <c r="BS57" s="25"/>
      <c r="BT57" s="25"/>
      <c r="BU57" s="26"/>
      <c r="BV57" s="26" t="s">
        <v>21</v>
      </c>
      <c r="BW57" s="26"/>
      <c r="BX57" s="26"/>
      <c r="BY57" s="28" t="s">
        <v>1109</v>
      </c>
      <c r="BZ57" s="28"/>
      <c r="CA57" s="28">
        <v>2.92</v>
      </c>
      <c r="CB57" s="14" t="s">
        <v>871</v>
      </c>
      <c r="CC57" s="7" t="s">
        <v>1110</v>
      </c>
      <c r="CD57" s="18" t="s">
        <v>1111</v>
      </c>
      <c r="CE57" s="28" t="s">
        <v>701</v>
      </c>
      <c r="CF57" s="7"/>
    </row>
    <row r="58" spans="1:84" s="14" customFormat="1" ht="60" x14ac:dyDescent="0.25">
      <c r="A58" s="7" t="s">
        <v>16</v>
      </c>
      <c r="B58" s="8" t="s">
        <v>1115</v>
      </c>
      <c r="C58" s="8" t="s">
        <v>1113</v>
      </c>
      <c r="D58" s="8" t="s">
        <v>1112</v>
      </c>
      <c r="E58" s="8" t="s">
        <v>1114</v>
      </c>
      <c r="F58" s="8" t="s">
        <v>14</v>
      </c>
      <c r="G58" s="8">
        <v>201610</v>
      </c>
      <c r="H58" s="8" t="s">
        <v>91</v>
      </c>
      <c r="I58" s="8" t="s">
        <v>1116</v>
      </c>
      <c r="J58" s="8"/>
      <c r="K58" s="10" t="s">
        <v>688</v>
      </c>
      <c r="L58" s="83">
        <v>42024</v>
      </c>
      <c r="M58" s="8" t="s">
        <v>14</v>
      </c>
      <c r="N58" s="8" t="s">
        <v>13</v>
      </c>
      <c r="O58" s="8" t="s">
        <v>690</v>
      </c>
      <c r="P58" s="8" t="s">
        <v>690</v>
      </c>
      <c r="Q58" s="8" t="s">
        <v>1117</v>
      </c>
      <c r="R58" s="8" t="s">
        <v>13</v>
      </c>
      <c r="S58" s="8" t="s">
        <v>737</v>
      </c>
      <c r="T58" s="8" t="s">
        <v>709</v>
      </c>
      <c r="U58" s="12">
        <v>53</v>
      </c>
      <c r="V58" s="8" t="s">
        <v>91</v>
      </c>
      <c r="W58" s="8" t="s">
        <v>13</v>
      </c>
      <c r="X58" s="8" t="s">
        <v>16</v>
      </c>
      <c r="Y58" s="11">
        <v>42024</v>
      </c>
      <c r="Z58" s="13" t="s">
        <v>693</v>
      </c>
      <c r="AB58" s="14" t="s">
        <v>694</v>
      </c>
      <c r="AC58" s="14">
        <v>2014</v>
      </c>
      <c r="AD58" s="7" t="s">
        <v>695</v>
      </c>
      <c r="AG58" s="15">
        <v>42025</v>
      </c>
      <c r="AH58" s="15"/>
      <c r="AI58" s="15"/>
      <c r="AJ58" s="16"/>
      <c r="AK58" s="16"/>
      <c r="AL58" s="16"/>
      <c r="AM58" s="16"/>
      <c r="AN58" s="16"/>
      <c r="AO58" s="16"/>
      <c r="AP58" s="16"/>
      <c r="AQ58" s="16"/>
      <c r="AR58" s="17"/>
      <c r="AS58" s="17"/>
      <c r="AT58" s="17"/>
      <c r="AU58" s="16"/>
      <c r="AV58" s="16"/>
      <c r="AW58" s="16"/>
      <c r="AX58" s="16"/>
      <c r="AY58" s="18"/>
      <c r="AZ58" s="18"/>
      <c r="BB58" s="16"/>
      <c r="BC58" s="15"/>
      <c r="BD58" s="15"/>
      <c r="BE58" s="15"/>
      <c r="BF58" s="15"/>
      <c r="BI58" s="19" t="s">
        <v>698</v>
      </c>
      <c r="BJ58" s="20">
        <v>2</v>
      </c>
      <c r="BK58" s="21" t="s">
        <v>14</v>
      </c>
      <c r="BL58" s="22" t="s">
        <v>698</v>
      </c>
      <c r="BM58" s="23" t="s">
        <v>794</v>
      </c>
      <c r="BN58" s="24"/>
      <c r="BO58" s="25"/>
      <c r="BP58" s="25"/>
      <c r="BQ58" s="25"/>
      <c r="BR58" s="25"/>
      <c r="BS58" s="25"/>
      <c r="BT58" s="25"/>
      <c r="BU58" s="26"/>
      <c r="BV58" s="26"/>
      <c r="BW58" s="26"/>
      <c r="BX58" s="26" t="s">
        <v>14</v>
      </c>
      <c r="BY58" s="28"/>
      <c r="BZ58" s="28"/>
      <c r="CA58" s="28"/>
      <c r="CB58" s="14" t="s">
        <v>701</v>
      </c>
      <c r="CC58" s="7"/>
      <c r="CE58" s="14" t="s">
        <v>701</v>
      </c>
    </row>
    <row r="59" spans="1:84" s="61" customFormat="1" ht="29.25" customHeight="1" x14ac:dyDescent="0.25">
      <c r="A59" s="7" t="s">
        <v>16</v>
      </c>
      <c r="B59" s="62" t="s">
        <v>1121</v>
      </c>
      <c r="C59" s="62" t="s">
        <v>1119</v>
      </c>
      <c r="D59" s="62" t="s">
        <v>1118</v>
      </c>
      <c r="E59" s="62" t="s">
        <v>1120</v>
      </c>
      <c r="F59" s="62" t="s">
        <v>14</v>
      </c>
      <c r="G59" s="8">
        <v>201610</v>
      </c>
      <c r="H59" s="8" t="s">
        <v>91</v>
      </c>
      <c r="I59" s="62" t="s">
        <v>1122</v>
      </c>
      <c r="J59" s="63" t="s">
        <v>1123</v>
      </c>
      <c r="K59" s="65" t="s">
        <v>961</v>
      </c>
      <c r="L59" s="66">
        <v>42018</v>
      </c>
      <c r="M59" s="62" t="s">
        <v>14</v>
      </c>
      <c r="N59" s="62" t="s">
        <v>13</v>
      </c>
      <c r="O59" s="62" t="s">
        <v>708</v>
      </c>
      <c r="P59" s="62" t="s">
        <v>708</v>
      </c>
      <c r="Q59" s="62" t="s">
        <v>1124</v>
      </c>
      <c r="R59" s="62" t="s">
        <v>827</v>
      </c>
      <c r="S59" s="62" t="s">
        <v>691</v>
      </c>
      <c r="T59" s="62" t="s">
        <v>709</v>
      </c>
      <c r="U59" s="67">
        <v>25</v>
      </c>
      <c r="V59" s="62" t="s">
        <v>91</v>
      </c>
      <c r="W59" s="62" t="s">
        <v>13</v>
      </c>
      <c r="X59" s="62" t="s">
        <v>16</v>
      </c>
      <c r="Y59" s="66">
        <v>42038.530706018515</v>
      </c>
      <c r="Z59" s="68" t="s">
        <v>693</v>
      </c>
      <c r="AB59" s="61" t="s">
        <v>694</v>
      </c>
      <c r="AC59" s="61">
        <v>2011</v>
      </c>
      <c r="AD59" s="69" t="s">
        <v>841</v>
      </c>
      <c r="AG59" s="70">
        <v>42038</v>
      </c>
      <c r="AH59" s="70"/>
      <c r="AI59" s="70"/>
      <c r="AJ59" s="71"/>
      <c r="AK59" s="71"/>
      <c r="AL59" s="71"/>
      <c r="AM59" s="71"/>
      <c r="AN59" s="71"/>
      <c r="AO59" s="71"/>
      <c r="AP59" s="71"/>
      <c r="AQ59" s="71"/>
      <c r="AR59" s="72"/>
      <c r="AS59" s="72"/>
      <c r="AT59" s="72"/>
      <c r="AU59" s="95">
        <v>42031</v>
      </c>
      <c r="AV59" s="71" t="s">
        <v>1125</v>
      </c>
      <c r="AW59" s="71" t="s">
        <v>712</v>
      </c>
      <c r="AX59" s="71" t="s">
        <v>1126</v>
      </c>
      <c r="AY59" s="73"/>
      <c r="AZ59" s="73"/>
      <c r="BB59" s="71"/>
      <c r="BC59" s="70">
        <v>42031</v>
      </c>
      <c r="BD59" s="70"/>
      <c r="BE59" s="70"/>
      <c r="BF59" s="70"/>
      <c r="BI59" s="74" t="s">
        <v>698</v>
      </c>
      <c r="BJ59" s="75"/>
      <c r="BK59" s="76" t="s">
        <v>793</v>
      </c>
      <c r="BL59" s="77" t="s">
        <v>698</v>
      </c>
      <c r="BM59" s="78"/>
      <c r="BN59" s="79"/>
      <c r="BO59" s="80"/>
      <c r="BP59" s="80"/>
      <c r="BQ59" s="80"/>
      <c r="BR59" s="80"/>
      <c r="BS59" s="80"/>
      <c r="BT59" s="80"/>
      <c r="BU59" s="81"/>
      <c r="BV59" s="81" t="s">
        <v>21</v>
      </c>
      <c r="BW59" s="81"/>
      <c r="BX59" s="81"/>
      <c r="BY59" s="82"/>
      <c r="BZ59" s="82"/>
      <c r="CA59" s="82"/>
      <c r="CB59" s="61" t="s">
        <v>701</v>
      </c>
      <c r="CC59" s="69"/>
      <c r="CE59" s="61" t="s">
        <v>701</v>
      </c>
    </row>
    <row r="60" spans="1:84" s="14" customFormat="1" ht="60" x14ac:dyDescent="0.25">
      <c r="A60" s="7" t="s">
        <v>16</v>
      </c>
      <c r="B60" s="8" t="s">
        <v>1129</v>
      </c>
      <c r="C60" s="8" t="s">
        <v>1128</v>
      </c>
      <c r="D60" s="8" t="s">
        <v>1127</v>
      </c>
      <c r="E60" s="8"/>
      <c r="F60" s="8" t="s">
        <v>14</v>
      </c>
      <c r="G60" s="8">
        <v>201610</v>
      </c>
      <c r="H60" s="8" t="s">
        <v>91</v>
      </c>
      <c r="I60" s="8" t="s">
        <v>1130</v>
      </c>
      <c r="J60" s="9" t="s">
        <v>1131</v>
      </c>
      <c r="K60" s="10" t="s">
        <v>688</v>
      </c>
      <c r="L60" s="11">
        <v>42037</v>
      </c>
      <c r="M60" s="8" t="s">
        <v>14</v>
      </c>
      <c r="N60" s="8" t="s">
        <v>13</v>
      </c>
      <c r="O60" s="8" t="s">
        <v>690</v>
      </c>
      <c r="P60" s="8" t="s">
        <v>690</v>
      </c>
      <c r="Q60" s="8" t="s">
        <v>720</v>
      </c>
      <c r="R60" s="8" t="s">
        <v>13</v>
      </c>
      <c r="S60" s="8" t="s">
        <v>791</v>
      </c>
      <c r="T60" s="8" t="s">
        <v>692</v>
      </c>
      <c r="U60" s="12">
        <v>24</v>
      </c>
      <c r="V60" s="8" t="s">
        <v>91</v>
      </c>
      <c r="W60" s="8" t="s">
        <v>13</v>
      </c>
      <c r="X60" s="8" t="s">
        <v>16</v>
      </c>
      <c r="Y60" s="11">
        <v>42037</v>
      </c>
      <c r="Z60" s="13" t="s">
        <v>693</v>
      </c>
      <c r="AC60" s="14">
        <v>2014</v>
      </c>
      <c r="AD60" s="7" t="s">
        <v>695</v>
      </c>
      <c r="AG60" s="15">
        <v>42040</v>
      </c>
      <c r="AH60" s="34"/>
      <c r="AI60" s="34"/>
      <c r="AJ60" s="16"/>
      <c r="AK60" s="16"/>
      <c r="AL60" s="16"/>
      <c r="AM60" s="16"/>
      <c r="AN60" s="16"/>
      <c r="AO60" s="16"/>
      <c r="AP60" s="16"/>
      <c r="AQ60" s="16"/>
      <c r="AR60" s="17"/>
      <c r="AS60" s="17"/>
      <c r="AT60" s="17"/>
      <c r="AU60" s="16"/>
      <c r="AV60" s="16"/>
      <c r="AW60" s="16"/>
      <c r="AX60" s="16"/>
      <c r="AZ60" s="18"/>
      <c r="BB60" s="16"/>
      <c r="BC60" s="15"/>
      <c r="BD60" s="15"/>
      <c r="BE60" s="15"/>
      <c r="BF60" s="15"/>
      <c r="BI60" s="19" t="s">
        <v>696</v>
      </c>
      <c r="BJ60" s="20"/>
      <c r="BK60" s="21" t="s">
        <v>793</v>
      </c>
      <c r="BL60" s="22" t="s">
        <v>698</v>
      </c>
      <c r="BM60" s="23"/>
      <c r="BN60" s="24"/>
      <c r="BO60" s="25"/>
      <c r="BP60" s="25"/>
      <c r="BQ60" s="25"/>
      <c r="BR60" s="25"/>
      <c r="BS60" s="25"/>
      <c r="BT60" s="25"/>
      <c r="BU60" s="26" t="s">
        <v>752</v>
      </c>
      <c r="BV60" s="26" t="s">
        <v>21</v>
      </c>
      <c r="BW60" s="26" t="s">
        <v>700</v>
      </c>
      <c r="BX60" s="26"/>
      <c r="BY60" s="28"/>
      <c r="BZ60" s="28"/>
      <c r="CA60" s="28"/>
      <c r="CB60" s="14" t="s">
        <v>701</v>
      </c>
      <c r="CC60" s="7"/>
      <c r="CE60" s="14" t="s">
        <v>701</v>
      </c>
    </row>
    <row r="61" spans="1:84" s="14" customFormat="1" ht="48" customHeight="1" x14ac:dyDescent="0.25">
      <c r="A61" s="7" t="s">
        <v>16</v>
      </c>
      <c r="B61" s="8" t="s">
        <v>1133</v>
      </c>
      <c r="C61" s="8" t="s">
        <v>1132</v>
      </c>
      <c r="D61" s="8" t="s">
        <v>669</v>
      </c>
      <c r="E61" s="8"/>
      <c r="F61" s="8" t="s">
        <v>14</v>
      </c>
      <c r="G61" s="8">
        <v>201610</v>
      </c>
      <c r="H61" s="8" t="s">
        <v>91</v>
      </c>
      <c r="I61" s="40" t="s">
        <v>1134</v>
      </c>
      <c r="J61" s="8" t="s">
        <v>1135</v>
      </c>
      <c r="K61" s="10" t="s">
        <v>688</v>
      </c>
      <c r="L61" s="11">
        <v>42037</v>
      </c>
      <c r="M61" s="8" t="s">
        <v>14</v>
      </c>
      <c r="N61" s="8" t="s">
        <v>13</v>
      </c>
      <c r="O61" s="8" t="s">
        <v>690</v>
      </c>
      <c r="P61" s="8" t="s">
        <v>1136</v>
      </c>
      <c r="Q61" s="8" t="s">
        <v>720</v>
      </c>
      <c r="R61" s="8" t="s">
        <v>690</v>
      </c>
      <c r="S61" s="8" t="s">
        <v>860</v>
      </c>
      <c r="T61" s="8" t="s">
        <v>709</v>
      </c>
      <c r="U61" s="12">
        <v>34</v>
      </c>
      <c r="V61" s="8" t="s">
        <v>91</v>
      </c>
      <c r="W61" s="8" t="s">
        <v>817</v>
      </c>
      <c r="X61" s="8" t="s">
        <v>16</v>
      </c>
      <c r="Y61" s="11">
        <v>42037.591087962966</v>
      </c>
      <c r="Z61" s="13" t="s">
        <v>693</v>
      </c>
      <c r="AB61" s="14" t="s">
        <v>694</v>
      </c>
      <c r="AC61" s="14">
        <v>2015</v>
      </c>
      <c r="AD61" s="7" t="s">
        <v>695</v>
      </c>
      <c r="AF61" s="14" t="s">
        <v>1137</v>
      </c>
      <c r="AG61" s="15">
        <v>42037</v>
      </c>
      <c r="AH61" s="15"/>
      <c r="AI61" s="15"/>
      <c r="AJ61" s="16"/>
      <c r="AK61" s="16"/>
      <c r="AL61" s="16"/>
      <c r="AM61" s="16"/>
      <c r="AN61" s="16"/>
      <c r="AO61" s="16"/>
      <c r="AP61" s="16"/>
      <c r="AQ61" s="16"/>
      <c r="AR61" s="17"/>
      <c r="AS61" s="17"/>
      <c r="AT61" s="17"/>
      <c r="AU61" s="16"/>
      <c r="AV61" s="16"/>
      <c r="AW61" s="16"/>
      <c r="AX61" s="16"/>
      <c r="AZ61" s="18"/>
      <c r="BB61" s="16"/>
      <c r="BC61" s="15"/>
      <c r="BD61" s="15"/>
      <c r="BE61" s="15"/>
      <c r="BF61" s="15"/>
      <c r="BI61" s="19" t="s">
        <v>868</v>
      </c>
      <c r="BJ61" s="20"/>
      <c r="BK61" s="21" t="s">
        <v>1138</v>
      </c>
      <c r="BL61" s="22" t="s">
        <v>696</v>
      </c>
      <c r="BM61" s="23"/>
      <c r="BN61" s="24" t="s">
        <v>922</v>
      </c>
      <c r="BO61" s="25"/>
      <c r="BP61" s="25"/>
      <c r="BQ61" s="25"/>
      <c r="BR61" s="25"/>
      <c r="BS61" s="25"/>
      <c r="BT61" s="25"/>
      <c r="BU61" s="26" t="s">
        <v>752</v>
      </c>
      <c r="BV61" s="26" t="s">
        <v>21</v>
      </c>
      <c r="BW61" s="26" t="s">
        <v>700</v>
      </c>
      <c r="BX61" s="26"/>
      <c r="BY61" s="28"/>
      <c r="BZ61" s="28" t="s">
        <v>696</v>
      </c>
      <c r="CA61" s="28"/>
      <c r="CB61" s="14" t="s">
        <v>701</v>
      </c>
      <c r="CC61" s="101" t="s">
        <v>1139</v>
      </c>
      <c r="CE61" s="14" t="s">
        <v>701</v>
      </c>
    </row>
    <row r="62" spans="1:84" s="14" customFormat="1" ht="27.75" customHeight="1" x14ac:dyDescent="0.25">
      <c r="A62" s="7" t="s">
        <v>16</v>
      </c>
      <c r="B62" s="8" t="s">
        <v>1141</v>
      </c>
      <c r="C62" s="8" t="s">
        <v>380</v>
      </c>
      <c r="D62" s="8" t="s">
        <v>1140</v>
      </c>
      <c r="E62" s="8"/>
      <c r="F62" s="8" t="s">
        <v>14</v>
      </c>
      <c r="G62" s="8">
        <v>201610</v>
      </c>
      <c r="H62" s="8" t="s">
        <v>91</v>
      </c>
      <c r="I62" s="8" t="s">
        <v>1142</v>
      </c>
      <c r="J62" s="8"/>
      <c r="K62" s="10" t="s">
        <v>688</v>
      </c>
      <c r="L62" s="11">
        <v>42037</v>
      </c>
      <c r="M62" s="8" t="s">
        <v>14</v>
      </c>
      <c r="N62" s="8" t="s">
        <v>13</v>
      </c>
      <c r="O62" s="8" t="s">
        <v>1014</v>
      </c>
      <c r="P62" s="8" t="s">
        <v>1143</v>
      </c>
      <c r="Q62" s="8" t="s">
        <v>1117</v>
      </c>
      <c r="R62" s="8" t="s">
        <v>1144</v>
      </c>
      <c r="S62" s="8" t="s">
        <v>691</v>
      </c>
      <c r="T62" s="8" t="s">
        <v>692</v>
      </c>
      <c r="U62" s="12">
        <v>34</v>
      </c>
      <c r="V62" s="8" t="s">
        <v>91</v>
      </c>
      <c r="W62" s="8" t="s">
        <v>13</v>
      </c>
      <c r="X62" s="8" t="s">
        <v>16</v>
      </c>
      <c r="Y62" s="11">
        <v>42037</v>
      </c>
      <c r="Z62" s="13" t="s">
        <v>693</v>
      </c>
      <c r="AC62" s="14">
        <v>2014</v>
      </c>
      <c r="AD62" s="7" t="s">
        <v>1145</v>
      </c>
      <c r="AF62" s="14" t="s">
        <v>1137</v>
      </c>
      <c r="AG62" s="15">
        <v>42040</v>
      </c>
      <c r="AH62" s="34"/>
      <c r="AI62" s="34"/>
      <c r="AJ62" s="16"/>
      <c r="AK62" s="16" t="s">
        <v>1146</v>
      </c>
      <c r="AL62" s="16"/>
      <c r="AM62" s="16"/>
      <c r="AN62" s="16"/>
      <c r="AO62" s="16"/>
      <c r="AP62" s="16"/>
      <c r="AQ62" s="16"/>
      <c r="AR62" s="17"/>
      <c r="AS62" s="17"/>
      <c r="AT62" s="17"/>
      <c r="AU62" s="16"/>
      <c r="AV62" s="16"/>
      <c r="AW62" s="16"/>
      <c r="AX62" s="16"/>
      <c r="AZ62" s="18"/>
      <c r="BA62" s="14" t="s">
        <v>910</v>
      </c>
      <c r="BB62" s="41" t="s">
        <v>1147</v>
      </c>
      <c r="BC62" s="15"/>
      <c r="BD62" s="15"/>
      <c r="BE62" s="15"/>
      <c r="BF62" s="15"/>
      <c r="BI62" s="19" t="s">
        <v>696</v>
      </c>
      <c r="BJ62" s="20"/>
      <c r="BK62" s="21" t="s">
        <v>14</v>
      </c>
      <c r="BL62" s="22" t="s">
        <v>696</v>
      </c>
      <c r="BM62" s="23"/>
      <c r="BN62" s="24"/>
      <c r="BO62" s="25"/>
      <c r="BP62" s="25"/>
      <c r="BQ62" s="25"/>
      <c r="BR62" s="25"/>
      <c r="BS62" s="25"/>
      <c r="BT62" s="25"/>
      <c r="BU62" s="26"/>
      <c r="BV62" s="26"/>
      <c r="BW62" s="26"/>
      <c r="BX62" s="26" t="s">
        <v>14</v>
      </c>
      <c r="BY62" s="28"/>
      <c r="BZ62" s="28"/>
      <c r="CA62" s="28"/>
      <c r="CB62" s="14" t="s">
        <v>701</v>
      </c>
      <c r="CC62" s="7"/>
      <c r="CE62" s="14" t="s">
        <v>701</v>
      </c>
    </row>
  </sheetData>
  <mergeCells count="13">
    <mergeCell ref="AI1:AX1"/>
    <mergeCell ref="BI1:BT1"/>
    <mergeCell ref="BU1:BX1"/>
    <mergeCell ref="AB2:AC2"/>
    <mergeCell ref="AI2:AP2"/>
    <mergeCell ref="AT2:AU2"/>
    <mergeCell ref="AV2:AW2"/>
    <mergeCell ref="AZ2:BA2"/>
    <mergeCell ref="BI2:BK2"/>
    <mergeCell ref="BL2:BN2"/>
    <mergeCell ref="BO2:BQ2"/>
    <mergeCell ref="BR2:BT2"/>
    <mergeCell ref="BU2:BX2"/>
  </mergeCells>
  <hyperlinks>
    <hyperlink ref="I16" r:id="rId1"/>
    <hyperlink ref="I41" r:id="rId2" tooltip="Click here to send an email message to this Address." display="https://admin.applyweb.com/mason/mail/Send?to=bjcat1975@yahoo.com"/>
    <hyperlink ref="I7" r:id="rId3"/>
    <hyperlink ref="I14" r:id="rId4" tooltip="Click here to send an email message to this Address." display="https://admin.applyweb.com/mason/mail/Send?to=saygrace4me@gmail.com"/>
    <hyperlink ref="J22" r:id="rId5"/>
    <hyperlink ref="J31" r:id="rId6"/>
    <hyperlink ref="I31" r:id="rId7"/>
    <hyperlink ref="I50" r:id="rId8" tooltip="Click here to send an email message to this Address." display="https://admin.applyweb.com/mason/mail/Send?to=smithwhj@gmail.com"/>
    <hyperlink ref="I61" r:id="rId9" tooltip="Click here to send an email message to this Address." display="https://admin.applyweb.com/mason/mail/Send?to=dinero.asante@yahoo.com"/>
    <hyperlink ref="I9" r:id="rId10" tooltip="Click here to send an email message to this Address." display="https://admin.applyweb.com/mason/mail/Send?to=btiesa@rocketmail.com"/>
    <hyperlink ref="I56" r:id="rId11"/>
    <hyperlink ref="I10" r:id="rId12"/>
    <hyperlink ref="I17" r:id="rId13"/>
    <hyperlink ref="I5" r:id="rId14"/>
    <hyperlink ref="I36" r:id="rId1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opLeftCell="A41" workbookViewId="0">
      <selection activeCell="I5" sqref="I5"/>
    </sheetView>
  </sheetViews>
  <sheetFormatPr defaultRowHeight="12.75" x14ac:dyDescent="0.2"/>
  <cols>
    <col min="3" max="3" width="16.140625" customWidth="1"/>
    <col min="4" max="4" width="15.140625" customWidth="1"/>
    <col min="5" max="5" width="12.42578125" customWidth="1"/>
    <col min="6" max="6" width="13.140625" customWidth="1"/>
    <col min="7" max="7" width="11.85546875" customWidth="1"/>
    <col min="8" max="8" width="14" customWidth="1"/>
    <col min="15" max="15" width="21.5703125" customWidth="1"/>
    <col min="16" max="17" width="11.7109375" customWidth="1"/>
    <col min="19" max="19" width="6.28515625" customWidth="1"/>
    <col min="21" max="21" width="7" customWidth="1"/>
  </cols>
  <sheetData>
    <row r="1" spans="1:7" x14ac:dyDescent="0.2">
      <c r="A1" t="s">
        <v>1426</v>
      </c>
    </row>
    <row r="2" spans="1:7" x14ac:dyDescent="0.2">
      <c r="A2" s="329" t="s">
        <v>1497</v>
      </c>
    </row>
    <row r="3" spans="1:7" x14ac:dyDescent="0.2">
      <c r="A3" s="328" t="s">
        <v>1499</v>
      </c>
    </row>
    <row r="4" spans="1:7" x14ac:dyDescent="0.2">
      <c r="A4" s="254" t="s">
        <v>1367</v>
      </c>
    </row>
    <row r="5" spans="1:7" x14ac:dyDescent="0.2">
      <c r="A5" s="328" t="s">
        <v>1500</v>
      </c>
    </row>
    <row r="6" spans="1:7" x14ac:dyDescent="0.2">
      <c r="A6" s="328" t="s">
        <v>1498</v>
      </c>
    </row>
    <row r="7" spans="1:7" x14ac:dyDescent="0.2">
      <c r="A7" s="254"/>
    </row>
    <row r="8" spans="1:7" x14ac:dyDescent="0.2">
      <c r="A8" s="255" t="s">
        <v>1368</v>
      </c>
      <c r="B8" s="255"/>
      <c r="C8" s="255"/>
      <c r="D8" s="255"/>
      <c r="E8" s="255"/>
      <c r="F8" s="255"/>
    </row>
    <row r="9" spans="1:7" ht="15.75" x14ac:dyDescent="0.25">
      <c r="A9" s="295" t="s">
        <v>1427</v>
      </c>
      <c r="B9" s="255" t="s">
        <v>1428</v>
      </c>
      <c r="C9" s="255"/>
      <c r="D9" s="255"/>
      <c r="E9" s="255"/>
      <c r="F9" s="255"/>
    </row>
    <row r="10" spans="1:7" x14ac:dyDescent="0.2">
      <c r="A10" s="256" t="s">
        <v>1429</v>
      </c>
      <c r="B10" s="255"/>
      <c r="C10" s="255"/>
      <c r="D10" s="255"/>
      <c r="E10" s="255"/>
      <c r="F10" s="257"/>
      <c r="G10" s="258"/>
    </row>
    <row r="11" spans="1:7" x14ac:dyDescent="0.2">
      <c r="A11" s="256" t="s">
        <v>1369</v>
      </c>
      <c r="B11" s="255"/>
      <c r="C11" s="255"/>
      <c r="D11" s="255"/>
      <c r="E11" s="255"/>
      <c r="F11" s="257"/>
      <c r="G11" s="258"/>
    </row>
    <row r="13" spans="1:7" x14ac:dyDescent="0.2">
      <c r="A13" s="394" t="s">
        <v>1503</v>
      </c>
    </row>
    <row r="14" spans="1:7" x14ac:dyDescent="0.2">
      <c r="A14" s="232" t="s">
        <v>1504</v>
      </c>
    </row>
    <row r="15" spans="1:7" x14ac:dyDescent="0.2">
      <c r="A15" s="232"/>
    </row>
    <row r="16" spans="1:7" x14ac:dyDescent="0.2">
      <c r="A16" s="276" t="s">
        <v>1436</v>
      </c>
      <c r="B16" s="276"/>
      <c r="C16" s="276"/>
      <c r="D16" s="232"/>
    </row>
    <row r="17" spans="1:22" x14ac:dyDescent="0.2">
      <c r="O17" s="232" t="s">
        <v>1432</v>
      </c>
    </row>
    <row r="18" spans="1:22" ht="15" x14ac:dyDescent="0.25">
      <c r="O18" s="259" t="s">
        <v>1370</v>
      </c>
      <c r="P18" s="260" t="s">
        <v>1371</v>
      </c>
      <c r="Q18" s="498" t="s">
        <v>1372</v>
      </c>
      <c r="R18" s="498"/>
      <c r="S18" s="498" t="s">
        <v>1373</v>
      </c>
      <c r="T18" s="498"/>
      <c r="U18" s="498" t="s">
        <v>1374</v>
      </c>
      <c r="V18" s="498"/>
    </row>
    <row r="19" spans="1:22" x14ac:dyDescent="0.2">
      <c r="D19" s="260" t="s">
        <v>1375</v>
      </c>
      <c r="E19" s="260" t="s">
        <v>1375</v>
      </c>
      <c r="F19" s="260" t="s">
        <v>1376</v>
      </c>
      <c r="G19" s="260" t="s">
        <v>1376</v>
      </c>
      <c r="O19" s="260" t="s">
        <v>1377</v>
      </c>
      <c r="P19" s="134">
        <v>5.75</v>
      </c>
      <c r="Q19" s="134">
        <v>6</v>
      </c>
      <c r="R19" s="134">
        <f>P19*Q19</f>
        <v>34.5</v>
      </c>
      <c r="S19" s="134">
        <v>8</v>
      </c>
      <c r="T19" s="134">
        <f t="shared" ref="T19:T24" si="0">P19*S19</f>
        <v>46</v>
      </c>
      <c r="U19" s="134">
        <v>10</v>
      </c>
      <c r="V19" s="134">
        <f t="shared" ref="V19:V24" si="1">P19*U19</f>
        <v>57.5</v>
      </c>
    </row>
    <row r="20" spans="1:22" x14ac:dyDescent="0.2">
      <c r="A20" s="278"/>
      <c r="B20" s="278"/>
      <c r="C20" s="279"/>
      <c r="D20" s="260" t="s">
        <v>1378</v>
      </c>
      <c r="E20" s="260" t="s">
        <v>1379</v>
      </c>
      <c r="F20" s="260" t="s">
        <v>1378</v>
      </c>
      <c r="G20" s="260" t="s">
        <v>1379</v>
      </c>
      <c r="O20" s="260" t="s">
        <v>1380</v>
      </c>
      <c r="P20" s="134">
        <v>1</v>
      </c>
      <c r="Q20" s="134">
        <v>6</v>
      </c>
      <c r="R20" s="134">
        <f>P20*Q20</f>
        <v>6</v>
      </c>
      <c r="S20" s="134">
        <v>8</v>
      </c>
      <c r="T20" s="134">
        <f t="shared" si="0"/>
        <v>8</v>
      </c>
      <c r="U20" s="134">
        <v>10</v>
      </c>
      <c r="V20" s="134">
        <f t="shared" si="1"/>
        <v>10</v>
      </c>
    </row>
    <row r="21" spans="1:22" x14ac:dyDescent="0.2">
      <c r="A21" s="280" t="s">
        <v>1399</v>
      </c>
      <c r="B21" s="278"/>
      <c r="C21" s="279"/>
      <c r="D21" s="134">
        <v>7302</v>
      </c>
      <c r="E21" s="195">
        <v>17193</v>
      </c>
      <c r="F21" s="134">
        <f>304.2*18</f>
        <v>5475.5999999999995</v>
      </c>
      <c r="G21" s="134">
        <f>(716.33*6)*3</f>
        <v>12893.940000000002</v>
      </c>
      <c r="O21" s="260" t="s">
        <v>1381</v>
      </c>
      <c r="P21" s="134">
        <v>5</v>
      </c>
      <c r="Q21" s="134">
        <v>1</v>
      </c>
      <c r="R21" s="134">
        <f>P21*Q21</f>
        <v>5</v>
      </c>
      <c r="S21" s="134">
        <v>1</v>
      </c>
      <c r="T21" s="134">
        <f t="shared" si="0"/>
        <v>5</v>
      </c>
      <c r="U21" s="134">
        <v>1</v>
      </c>
      <c r="V21" s="134">
        <f t="shared" si="1"/>
        <v>5</v>
      </c>
    </row>
    <row r="22" spans="1:22" x14ac:dyDescent="0.2">
      <c r="A22" s="261" t="s">
        <v>1370</v>
      </c>
      <c r="B22" s="262"/>
      <c r="C22" s="263"/>
      <c r="D22" s="134">
        <v>510</v>
      </c>
      <c r="E22" s="134">
        <v>510</v>
      </c>
      <c r="F22" s="134">
        <v>206</v>
      </c>
      <c r="G22" s="134">
        <v>206</v>
      </c>
      <c r="O22" s="260" t="s">
        <v>1382</v>
      </c>
      <c r="P22" s="134">
        <v>2.5</v>
      </c>
      <c r="Q22" s="134">
        <v>6</v>
      </c>
      <c r="R22" s="134">
        <f>P22*Q22</f>
        <v>15</v>
      </c>
      <c r="S22" s="134">
        <v>8</v>
      </c>
      <c r="T22" s="134">
        <f t="shared" si="0"/>
        <v>20</v>
      </c>
      <c r="U22" s="134">
        <v>10</v>
      </c>
      <c r="V22" s="134">
        <f t="shared" si="1"/>
        <v>25</v>
      </c>
    </row>
    <row r="23" spans="1:22" x14ac:dyDescent="0.2">
      <c r="A23" s="283" t="s">
        <v>1401</v>
      </c>
      <c r="B23" s="283"/>
      <c r="C23" s="284"/>
      <c r="D23" s="259">
        <f>SUM(D21:D22)</f>
        <v>7812</v>
      </c>
      <c r="E23" s="259">
        <f>SUM(E21:E22)</f>
        <v>17703</v>
      </c>
      <c r="F23" s="303">
        <f>SUM(F21:F22)</f>
        <v>5681.5999999999995</v>
      </c>
      <c r="G23" s="303">
        <f>SUM(G21:G22)</f>
        <v>13099.940000000002</v>
      </c>
      <c r="O23" s="260" t="s">
        <v>1383</v>
      </c>
      <c r="P23" s="134">
        <v>8</v>
      </c>
      <c r="Q23" s="134">
        <v>1</v>
      </c>
      <c r="R23" s="134">
        <f>P23*Q23</f>
        <v>8</v>
      </c>
      <c r="S23" s="134">
        <v>1</v>
      </c>
      <c r="T23" s="134">
        <f t="shared" si="0"/>
        <v>8</v>
      </c>
      <c r="U23" s="134">
        <v>1</v>
      </c>
      <c r="V23" s="134">
        <f t="shared" si="1"/>
        <v>8</v>
      </c>
    </row>
    <row r="24" spans="1:22" x14ac:dyDescent="0.2">
      <c r="A24" s="297"/>
      <c r="B24" s="297"/>
      <c r="C24" s="297"/>
      <c r="D24" s="297" t="s">
        <v>1430</v>
      </c>
      <c r="E24" s="297" t="s">
        <v>1431</v>
      </c>
      <c r="F24" s="297"/>
      <c r="G24" s="297"/>
      <c r="O24" s="260" t="s">
        <v>1384</v>
      </c>
      <c r="P24" s="134">
        <f>78.33*1.06</f>
        <v>83.029800000000009</v>
      </c>
      <c r="Q24" s="260" t="s">
        <v>1358</v>
      </c>
      <c r="R24" s="134">
        <v>0</v>
      </c>
      <c r="S24" s="134">
        <v>1</v>
      </c>
      <c r="T24" s="134">
        <f t="shared" si="0"/>
        <v>83.029800000000009</v>
      </c>
      <c r="U24" s="134">
        <v>1</v>
      </c>
      <c r="V24" s="134">
        <f t="shared" si="1"/>
        <v>83.029800000000009</v>
      </c>
    </row>
    <row r="25" spans="1:22" x14ac:dyDescent="0.2">
      <c r="O25" s="259" t="s">
        <v>1385</v>
      </c>
      <c r="P25" s="259"/>
      <c r="Q25" s="259"/>
      <c r="R25" s="264">
        <f>SUM(R19:R24)</f>
        <v>68.5</v>
      </c>
      <c r="S25" s="259"/>
      <c r="T25" s="264">
        <f>SUM(T19:T24)</f>
        <v>170.02980000000002</v>
      </c>
      <c r="U25" s="259"/>
      <c r="V25" s="264">
        <f>SUM(V19:V24)</f>
        <v>188.52980000000002</v>
      </c>
    </row>
    <row r="26" spans="1:22" ht="15" x14ac:dyDescent="0.25">
      <c r="A26" s="253" t="s">
        <v>1387</v>
      </c>
      <c r="O26" s="265" t="s">
        <v>1386</v>
      </c>
      <c r="P26" s="265"/>
      <c r="Q26" s="265"/>
      <c r="R26" s="265">
        <f>R25*3</f>
        <v>205.5</v>
      </c>
      <c r="S26" s="265"/>
      <c r="T26" s="265">
        <f>T25*3</f>
        <v>510.08940000000007</v>
      </c>
      <c r="U26" s="265"/>
      <c r="V26" s="265">
        <f>V25*3</f>
        <v>565.58940000000007</v>
      </c>
    </row>
    <row r="27" spans="1:22" x14ac:dyDescent="0.2">
      <c r="A27" s="253" t="s">
        <v>1388</v>
      </c>
    </row>
    <row r="28" spans="1:22" x14ac:dyDescent="0.2">
      <c r="A28" s="253"/>
    </row>
    <row r="29" spans="1:22" x14ac:dyDescent="0.2">
      <c r="A29" s="285">
        <v>0.6</v>
      </c>
      <c r="B29" s="134"/>
      <c r="C29" s="134"/>
      <c r="D29" s="134">
        <f>0.6*D23</f>
        <v>4687.2</v>
      </c>
      <c r="E29" s="134">
        <f t="shared" ref="E29:G29" si="2">0.6*E23</f>
        <v>10621.8</v>
      </c>
      <c r="F29" s="134">
        <f t="shared" si="2"/>
        <v>3408.9599999999996</v>
      </c>
      <c r="G29" s="134">
        <f t="shared" si="2"/>
        <v>7859.9640000000009</v>
      </c>
      <c r="O29" s="232" t="s">
        <v>1440</v>
      </c>
    </row>
    <row r="30" spans="1:22" x14ac:dyDescent="0.2">
      <c r="A30" s="285">
        <v>0.67</v>
      </c>
      <c r="B30" s="134"/>
      <c r="C30" s="134"/>
      <c r="D30" s="286">
        <f>0.67*D23</f>
        <v>5234.04</v>
      </c>
      <c r="E30" s="286">
        <f t="shared" ref="E30:G30" si="3">0.67*E23</f>
        <v>11861.01</v>
      </c>
      <c r="F30" s="286">
        <f t="shared" si="3"/>
        <v>3806.672</v>
      </c>
      <c r="G30" s="286">
        <f t="shared" si="3"/>
        <v>8776.9598000000024</v>
      </c>
      <c r="O30" s="266"/>
      <c r="P30" s="499" t="s">
        <v>1389</v>
      </c>
      <c r="Q30" s="499"/>
      <c r="R30" s="499"/>
    </row>
    <row r="31" spans="1:22" x14ac:dyDescent="0.2">
      <c r="A31" s="285">
        <v>0.7</v>
      </c>
      <c r="B31" s="134"/>
      <c r="C31" s="134"/>
      <c r="D31" s="286">
        <f>0.7*D23</f>
        <v>5468.4</v>
      </c>
      <c r="E31" s="286">
        <f t="shared" ref="E31:G31" si="4">0.7*E23</f>
        <v>12392.099999999999</v>
      </c>
      <c r="F31" s="286">
        <f t="shared" si="4"/>
        <v>3977.1199999999994</v>
      </c>
      <c r="G31" s="286">
        <f t="shared" si="4"/>
        <v>9169.9580000000005</v>
      </c>
      <c r="O31" s="267" t="s">
        <v>1390</v>
      </c>
      <c r="P31" s="495" t="s">
        <v>1391</v>
      </c>
      <c r="Q31" s="496"/>
      <c r="R31" s="497"/>
    </row>
    <row r="32" spans="1:22" x14ac:dyDescent="0.2">
      <c r="A32" s="268">
        <v>0.75</v>
      </c>
      <c r="B32" s="287" t="s">
        <v>1405</v>
      </c>
      <c r="C32" s="288"/>
      <c r="D32" s="286">
        <f>0.75*D23</f>
        <v>5859</v>
      </c>
      <c r="E32" s="289">
        <f>0.75*E23</f>
        <v>13277.25</v>
      </c>
      <c r="F32" s="286">
        <f>0.75*F23</f>
        <v>4261.2</v>
      </c>
      <c r="G32" s="289">
        <f>0.75*G23</f>
        <v>9824.9550000000017</v>
      </c>
      <c r="O32" s="269" t="s">
        <v>1392</v>
      </c>
      <c r="P32" s="269" t="s">
        <v>1375</v>
      </c>
      <c r="Q32" s="269" t="s">
        <v>1376</v>
      </c>
      <c r="R32" s="269"/>
      <c r="T32" s="296"/>
    </row>
    <row r="33" spans="1:20" x14ac:dyDescent="0.2">
      <c r="A33" s="268">
        <v>0.8</v>
      </c>
      <c r="B33" s="287" t="s">
        <v>1406</v>
      </c>
      <c r="C33" s="288"/>
      <c r="D33" s="289">
        <f>0.8*D23</f>
        <v>6249.6</v>
      </c>
      <c r="E33" s="289">
        <f>0.8*E23</f>
        <v>14162.400000000001</v>
      </c>
      <c r="F33" s="289">
        <f>0.8*F23</f>
        <v>4545.28</v>
      </c>
      <c r="G33" s="289">
        <f>0.8*G23</f>
        <v>10479.952000000003</v>
      </c>
      <c r="O33" s="270"/>
      <c r="P33" s="270"/>
      <c r="Q33" s="270"/>
      <c r="R33" s="270"/>
    </row>
    <row r="34" spans="1:20" x14ac:dyDescent="0.2">
      <c r="A34" s="268">
        <v>0.85</v>
      </c>
      <c r="B34" s="287" t="s">
        <v>1407</v>
      </c>
      <c r="C34" s="290"/>
      <c r="D34" s="289">
        <f>0.85*D23</f>
        <v>6640.2</v>
      </c>
      <c r="E34" s="291">
        <f>0.85*E23</f>
        <v>15047.55</v>
      </c>
      <c r="F34" s="289">
        <f>0.85*F23</f>
        <v>4829.3599999999997</v>
      </c>
      <c r="G34" s="291">
        <f>0.85*G23</f>
        <v>11134.949000000002</v>
      </c>
      <c r="O34" s="300" t="s">
        <v>1399</v>
      </c>
      <c r="P34" s="272">
        <v>7302</v>
      </c>
      <c r="Q34" s="272">
        <v>5476</v>
      </c>
      <c r="R34" s="272"/>
    </row>
    <row r="35" spans="1:20" x14ac:dyDescent="0.2">
      <c r="O35" s="277" t="s">
        <v>1396</v>
      </c>
      <c r="P35" s="275">
        <v>510</v>
      </c>
      <c r="Q35" s="275">
        <v>206</v>
      </c>
      <c r="R35" s="275"/>
    </row>
    <row r="36" spans="1:20" ht="40.5" x14ac:dyDescent="0.25">
      <c r="C36" s="292" t="s">
        <v>1408</v>
      </c>
      <c r="D36" s="293" t="s">
        <v>1409</v>
      </c>
      <c r="E36" s="305" t="s">
        <v>1438</v>
      </c>
      <c r="F36" s="293" t="s">
        <v>1410</v>
      </c>
      <c r="G36" s="305" t="s">
        <v>1439</v>
      </c>
      <c r="H36" s="305" t="s">
        <v>1437</v>
      </c>
      <c r="O36" s="271" t="s">
        <v>1397</v>
      </c>
      <c r="P36" s="272">
        <v>354</v>
      </c>
      <c r="Q36" s="272">
        <v>354</v>
      </c>
      <c r="R36" s="272"/>
    </row>
    <row r="37" spans="1:20" x14ac:dyDescent="0.2">
      <c r="C37" s="260" t="s">
        <v>1411</v>
      </c>
      <c r="D37" s="286">
        <f>D23</f>
        <v>7812</v>
      </c>
      <c r="E37" s="286">
        <f>D37*0.75</f>
        <v>5859</v>
      </c>
      <c r="F37" s="286">
        <f>D37-E37</f>
        <v>1953</v>
      </c>
      <c r="G37" s="286">
        <f>D37*0.8</f>
        <v>6249.6</v>
      </c>
      <c r="H37" s="286">
        <f>D37-G37</f>
        <v>1562.3999999999996</v>
      </c>
      <c r="O37" s="273" t="s">
        <v>1393</v>
      </c>
      <c r="P37" s="274">
        <v>1050</v>
      </c>
      <c r="Q37" s="274">
        <v>1050</v>
      </c>
      <c r="R37" s="275"/>
    </row>
    <row r="38" spans="1:20" x14ac:dyDescent="0.2">
      <c r="C38" s="260" t="s">
        <v>1412</v>
      </c>
      <c r="D38" s="286">
        <f>E23</f>
        <v>17703</v>
      </c>
      <c r="E38" s="286">
        <f t="shared" ref="E38:E40" si="5">D38*0.75</f>
        <v>13277.25</v>
      </c>
      <c r="F38" s="286">
        <f t="shared" ref="F38:F40" si="6">D38-E38</f>
        <v>4425.75</v>
      </c>
      <c r="G38" s="286">
        <f t="shared" ref="G38:G40" si="7">D38*0.8</f>
        <v>14162.400000000001</v>
      </c>
      <c r="H38" s="286">
        <f t="shared" ref="H38:H40" si="8">D38-G38</f>
        <v>3540.5999999999985</v>
      </c>
      <c r="O38" s="271" t="s">
        <v>1394</v>
      </c>
      <c r="P38" s="272">
        <v>9492</v>
      </c>
      <c r="Q38" s="272">
        <v>9492</v>
      </c>
      <c r="R38" s="272"/>
    </row>
    <row r="39" spans="1:20" x14ac:dyDescent="0.2">
      <c r="C39" s="260" t="s">
        <v>1413</v>
      </c>
      <c r="D39" s="286">
        <f>F23</f>
        <v>5681.5999999999995</v>
      </c>
      <c r="E39" s="286">
        <f t="shared" si="5"/>
        <v>4261.2</v>
      </c>
      <c r="F39" s="286">
        <f t="shared" si="6"/>
        <v>1420.3999999999996</v>
      </c>
      <c r="G39" s="286">
        <f t="shared" si="7"/>
        <v>4545.28</v>
      </c>
      <c r="H39" s="286">
        <f t="shared" si="8"/>
        <v>1136.3199999999997</v>
      </c>
      <c r="O39" s="277" t="s">
        <v>1395</v>
      </c>
      <c r="P39" s="275">
        <v>1350</v>
      </c>
      <c r="Q39" s="275">
        <v>1350</v>
      </c>
      <c r="R39" s="275"/>
    </row>
    <row r="40" spans="1:20" x14ac:dyDescent="0.2">
      <c r="C40" s="260" t="s">
        <v>1414</v>
      </c>
      <c r="D40" s="286">
        <f>G23</f>
        <v>13099.940000000002</v>
      </c>
      <c r="E40" s="286">
        <f t="shared" si="5"/>
        <v>9824.9550000000017</v>
      </c>
      <c r="F40" s="286">
        <f t="shared" si="6"/>
        <v>3274.9850000000006</v>
      </c>
      <c r="G40" s="286">
        <f t="shared" si="7"/>
        <v>10479.952000000003</v>
      </c>
      <c r="H40" s="286">
        <f t="shared" si="8"/>
        <v>2619.9879999999994</v>
      </c>
      <c r="O40" s="271" t="s">
        <v>1398</v>
      </c>
      <c r="P40" s="272">
        <v>2280</v>
      </c>
      <c r="Q40" s="272">
        <v>2280</v>
      </c>
      <c r="R40" s="272"/>
    </row>
    <row r="41" spans="1:20" x14ac:dyDescent="0.2">
      <c r="O41" s="277"/>
      <c r="P41" s="275"/>
      <c r="Q41" s="275"/>
      <c r="R41" s="275"/>
    </row>
    <row r="42" spans="1:20" x14ac:dyDescent="0.2">
      <c r="A42" t="s">
        <v>1415</v>
      </c>
      <c r="O42" s="281" t="s">
        <v>1433</v>
      </c>
      <c r="P42" s="282">
        <f>P34+P35+P36+P37</f>
        <v>9216</v>
      </c>
      <c r="Q42" s="272">
        <f>SUM(Q34:Q37)</f>
        <v>7086</v>
      </c>
      <c r="R42" s="272"/>
      <c r="T42">
        <v>9216</v>
      </c>
    </row>
    <row r="43" spans="1:20" x14ac:dyDescent="0.2">
      <c r="D43" s="260" t="s">
        <v>1375</v>
      </c>
      <c r="E43" s="260" t="s">
        <v>1375</v>
      </c>
      <c r="F43" s="260" t="s">
        <v>1376</v>
      </c>
      <c r="G43" s="260" t="s">
        <v>1376</v>
      </c>
      <c r="O43" s="273"/>
      <c r="P43" s="274"/>
      <c r="Q43" s="274"/>
      <c r="R43" s="274"/>
    </row>
    <row r="44" spans="1:20" x14ac:dyDescent="0.2">
      <c r="D44" s="260" t="s">
        <v>1378</v>
      </c>
      <c r="E44" s="260" t="s">
        <v>1379</v>
      </c>
      <c r="F44" s="260" t="s">
        <v>1378</v>
      </c>
      <c r="G44" s="260" t="s">
        <v>1379</v>
      </c>
      <c r="O44" s="281" t="s">
        <v>1402</v>
      </c>
      <c r="P44" s="282">
        <f>SUM(P34:P40)</f>
        <v>22338</v>
      </c>
      <c r="Q44" s="282">
        <f>SUM(Q34:Q40)</f>
        <v>20208</v>
      </c>
      <c r="R44" s="282"/>
    </row>
    <row r="45" spans="1:20" x14ac:dyDescent="0.2">
      <c r="D45" s="286">
        <f>304.2*8</f>
        <v>2433.6</v>
      </c>
      <c r="E45" s="134">
        <f>716.33*8</f>
        <v>5730.64</v>
      </c>
      <c r="F45" s="286">
        <f>304.2*6</f>
        <v>1825.1999999999998</v>
      </c>
      <c r="G45" s="134">
        <f>716.33*6</f>
        <v>4297.9800000000005</v>
      </c>
      <c r="O45" s="298"/>
      <c r="P45" s="299"/>
      <c r="Q45" s="299"/>
      <c r="R45" s="299"/>
    </row>
    <row r="46" spans="1:20" x14ac:dyDescent="0.2">
      <c r="D46" s="286">
        <v>170</v>
      </c>
      <c r="E46" s="134">
        <v>170</v>
      </c>
      <c r="F46" s="134">
        <v>69</v>
      </c>
      <c r="G46" s="134">
        <v>69</v>
      </c>
    </row>
    <row r="47" spans="1:20" x14ac:dyDescent="0.2">
      <c r="D47" s="303">
        <f>SUM(D45:D46)</f>
        <v>2603.6</v>
      </c>
      <c r="E47" s="303">
        <f>SUM(E45:E46)</f>
        <v>5900.64</v>
      </c>
      <c r="F47" s="303">
        <f>SUM(F45:F46)</f>
        <v>1894.1999999999998</v>
      </c>
      <c r="G47" s="303">
        <f>SUM(G45:G46)</f>
        <v>4366.9800000000005</v>
      </c>
    </row>
    <row r="48" spans="1:20" x14ac:dyDescent="0.2">
      <c r="D48" s="294"/>
      <c r="E48" s="294"/>
      <c r="F48" s="294"/>
      <c r="G48" s="294"/>
      <c r="O48" s="266"/>
      <c r="P48" s="499" t="s">
        <v>1389</v>
      </c>
      <c r="Q48" s="499"/>
      <c r="R48" s="499"/>
    </row>
    <row r="49" spans="1:18" x14ac:dyDescent="0.2">
      <c r="D49" s="294"/>
      <c r="E49" s="294" t="s">
        <v>1489</v>
      </c>
      <c r="F49" s="294"/>
      <c r="G49" s="294"/>
      <c r="O49" s="267" t="s">
        <v>1403</v>
      </c>
      <c r="P49" s="495" t="s">
        <v>1404</v>
      </c>
      <c r="Q49" s="496"/>
      <c r="R49" s="497"/>
    </row>
    <row r="50" spans="1:18" x14ac:dyDescent="0.2">
      <c r="A50" s="253" t="s">
        <v>1416</v>
      </c>
      <c r="D50" s="294"/>
      <c r="E50" s="294"/>
      <c r="F50" s="294"/>
      <c r="G50" s="294"/>
      <c r="O50" s="269" t="s">
        <v>1392</v>
      </c>
      <c r="P50" s="269" t="s">
        <v>1375</v>
      </c>
      <c r="Q50" s="269" t="s">
        <v>1376</v>
      </c>
      <c r="R50" s="269"/>
    </row>
    <row r="51" spans="1:18" x14ac:dyDescent="0.2">
      <c r="A51" s="254" t="s">
        <v>1417</v>
      </c>
      <c r="D51" s="294"/>
      <c r="E51" s="294">
        <v>4367</v>
      </c>
      <c r="F51" s="294"/>
      <c r="G51" s="294"/>
      <c r="O51" s="270"/>
      <c r="P51" s="270"/>
      <c r="Q51" s="270"/>
      <c r="R51" s="270"/>
    </row>
    <row r="52" spans="1:18" x14ac:dyDescent="0.2">
      <c r="A52" s="254" t="s">
        <v>1418</v>
      </c>
      <c r="D52" s="294"/>
      <c r="E52" s="330">
        <v>4200</v>
      </c>
      <c r="F52" s="294"/>
      <c r="G52" s="294"/>
      <c r="O52" s="300" t="s">
        <v>1399</v>
      </c>
      <c r="P52" s="272">
        <v>17193</v>
      </c>
      <c r="Q52" s="272">
        <v>12894</v>
      </c>
      <c r="R52" s="272"/>
    </row>
    <row r="53" spans="1:18" x14ac:dyDescent="0.2">
      <c r="A53" s="254" t="s">
        <v>1419</v>
      </c>
      <c r="D53" s="294"/>
      <c r="E53" s="294"/>
      <c r="F53" s="294"/>
      <c r="G53" s="294"/>
      <c r="O53" s="277" t="s">
        <v>1396</v>
      </c>
      <c r="P53" s="275">
        <v>510</v>
      </c>
      <c r="Q53" s="275">
        <v>206</v>
      </c>
      <c r="R53" s="275"/>
    </row>
    <row r="54" spans="1:18" x14ac:dyDescent="0.2">
      <c r="A54" s="254" t="s">
        <v>1420</v>
      </c>
      <c r="D54" s="294"/>
      <c r="E54" s="294"/>
      <c r="F54" s="294"/>
      <c r="G54" s="294"/>
      <c r="O54" s="271" t="s">
        <v>1397</v>
      </c>
      <c r="P54" s="272">
        <v>354</v>
      </c>
      <c r="Q54" s="272">
        <v>354</v>
      </c>
      <c r="R54" s="272"/>
    </row>
    <row r="55" spans="1:18" x14ac:dyDescent="0.2">
      <c r="D55" s="294"/>
      <c r="E55" s="294"/>
      <c r="F55" s="294"/>
      <c r="G55" s="294"/>
      <c r="O55" s="273" t="s">
        <v>1393</v>
      </c>
      <c r="P55" s="274">
        <v>1050</v>
      </c>
      <c r="Q55" s="274">
        <v>1050</v>
      </c>
      <c r="R55" s="275"/>
    </row>
    <row r="56" spans="1:18" x14ac:dyDescent="0.2">
      <c r="A56" s="253" t="s">
        <v>1421</v>
      </c>
      <c r="D56" s="294"/>
      <c r="E56" s="330">
        <v>1900</v>
      </c>
      <c r="F56" t="s">
        <v>1435</v>
      </c>
      <c r="G56" s="294"/>
      <c r="O56" s="271" t="s">
        <v>1394</v>
      </c>
      <c r="P56" s="272">
        <v>9492</v>
      </c>
      <c r="Q56" s="272">
        <v>9492</v>
      </c>
      <c r="R56" s="272"/>
    </row>
    <row r="57" spans="1:18" x14ac:dyDescent="0.2">
      <c r="D57" s="294"/>
      <c r="E57" s="294"/>
      <c r="F57" s="294"/>
      <c r="G57" s="294"/>
      <c r="O57" s="277" t="s">
        <v>1395</v>
      </c>
      <c r="P57" s="275">
        <v>1350</v>
      </c>
      <c r="Q57" s="275">
        <v>1350</v>
      </c>
      <c r="R57" s="275"/>
    </row>
    <row r="58" spans="1:18" x14ac:dyDescent="0.2">
      <c r="A58" s="329" t="s">
        <v>1495</v>
      </c>
      <c r="E58" s="294"/>
      <c r="O58" s="271" t="s">
        <v>1398</v>
      </c>
      <c r="P58" s="272">
        <v>2280</v>
      </c>
      <c r="Q58" s="272">
        <v>2280</v>
      </c>
      <c r="R58" s="272"/>
    </row>
    <row r="59" spans="1:18" x14ac:dyDescent="0.2">
      <c r="A59" s="328" t="s">
        <v>1461</v>
      </c>
      <c r="E59" s="330">
        <v>2100</v>
      </c>
      <c r="F59" t="s">
        <v>1434</v>
      </c>
      <c r="O59" s="134"/>
      <c r="P59" s="134"/>
      <c r="Q59" s="134"/>
      <c r="R59" s="134"/>
    </row>
    <row r="60" spans="1:18" x14ac:dyDescent="0.2">
      <c r="A60" s="329" t="s">
        <v>1472</v>
      </c>
      <c r="E60" s="294"/>
      <c r="F60" t="s">
        <v>1473</v>
      </c>
      <c r="O60" s="281" t="s">
        <v>1433</v>
      </c>
      <c r="P60" s="302">
        <f>SUM(P52:P55)</f>
        <v>19107</v>
      </c>
      <c r="Q60" s="302">
        <f>SUM(Q52:Q55)</f>
        <v>14504</v>
      </c>
      <c r="R60" s="301"/>
    </row>
    <row r="61" spans="1:18" x14ac:dyDescent="0.2">
      <c r="A61" s="328" t="s">
        <v>1462</v>
      </c>
      <c r="E61" s="294">
        <v>1545</v>
      </c>
      <c r="F61" t="s">
        <v>1483</v>
      </c>
      <c r="O61" s="273"/>
      <c r="P61" s="274"/>
      <c r="Q61" s="274"/>
      <c r="R61" s="274"/>
    </row>
    <row r="62" spans="1:18" x14ac:dyDescent="0.2">
      <c r="A62" s="329" t="s">
        <v>1475</v>
      </c>
      <c r="E62" s="294"/>
      <c r="O62" s="281" t="s">
        <v>1400</v>
      </c>
      <c r="P62" s="282">
        <f>+P56+P57+P58</f>
        <v>13122</v>
      </c>
      <c r="Q62" s="282">
        <f>+Q56+Q57+Q58</f>
        <v>13122</v>
      </c>
      <c r="R62" s="282"/>
    </row>
    <row r="63" spans="1:18" x14ac:dyDescent="0.2">
      <c r="A63" s="328"/>
      <c r="E63" s="330"/>
      <c r="O63" s="273"/>
      <c r="P63" s="274"/>
      <c r="Q63" s="274"/>
      <c r="R63" s="274"/>
    </row>
    <row r="64" spans="1:18" x14ac:dyDescent="0.2">
      <c r="A64" s="329"/>
      <c r="O64" s="281" t="s">
        <v>1402</v>
      </c>
      <c r="P64" s="282">
        <f>SUM(P52:P59)</f>
        <v>32229</v>
      </c>
      <c r="Q64" s="282">
        <f>SUM(Q52:Q59)</f>
        <v>27626</v>
      </c>
      <c r="R64" s="282"/>
    </row>
    <row r="66" spans="1:6" x14ac:dyDescent="0.2">
      <c r="A66" s="329" t="s">
        <v>1478</v>
      </c>
      <c r="F66" t="s">
        <v>1496</v>
      </c>
    </row>
    <row r="67" spans="1:6" x14ac:dyDescent="0.2">
      <c r="A67" s="328" t="s">
        <v>1476</v>
      </c>
    </row>
    <row r="68" spans="1:6" x14ac:dyDescent="0.2">
      <c r="A68" s="329" t="s">
        <v>1477</v>
      </c>
      <c r="E68">
        <v>1050</v>
      </c>
    </row>
    <row r="69" spans="1:6" x14ac:dyDescent="0.2">
      <c r="A69" s="328" t="s">
        <v>1476</v>
      </c>
    </row>
    <row r="70" spans="1:6" x14ac:dyDescent="0.2">
      <c r="A70" s="329" t="s">
        <v>1481</v>
      </c>
      <c r="E70">
        <v>510</v>
      </c>
      <c r="F70" t="s">
        <v>1484</v>
      </c>
    </row>
    <row r="71" spans="1:6" x14ac:dyDescent="0.2">
      <c r="A71" s="329" t="s">
        <v>1482</v>
      </c>
      <c r="E71">
        <v>510</v>
      </c>
    </row>
    <row r="72" spans="1:6" x14ac:dyDescent="0.2">
      <c r="A72" s="253"/>
    </row>
    <row r="73" spans="1:6" x14ac:dyDescent="0.2">
      <c r="A73" s="253"/>
    </row>
    <row r="74" spans="1:6" x14ac:dyDescent="0.2">
      <c r="A74" s="329" t="s">
        <v>1494</v>
      </c>
    </row>
    <row r="75" spans="1:6" x14ac:dyDescent="0.2">
      <c r="A75" s="329" t="s">
        <v>1487</v>
      </c>
      <c r="E75" t="s">
        <v>1488</v>
      </c>
    </row>
    <row r="77" spans="1:6" x14ac:dyDescent="0.2">
      <c r="A77" s="232" t="s">
        <v>1422</v>
      </c>
    </row>
    <row r="78" spans="1:6" x14ac:dyDescent="0.2">
      <c r="A78" s="253" t="s">
        <v>1423</v>
      </c>
    </row>
    <row r="79" spans="1:6" x14ac:dyDescent="0.2">
      <c r="A79" s="253" t="s">
        <v>1424</v>
      </c>
    </row>
    <row r="80" spans="1:6" x14ac:dyDescent="0.2">
      <c r="A80" s="329" t="s">
        <v>1486</v>
      </c>
    </row>
    <row r="81" spans="1:1" x14ac:dyDescent="0.2">
      <c r="A81" s="253" t="s">
        <v>1425</v>
      </c>
    </row>
  </sheetData>
  <mergeCells count="7">
    <mergeCell ref="P49:R49"/>
    <mergeCell ref="Q18:R18"/>
    <mergeCell ref="S18:T18"/>
    <mergeCell ref="U18:V18"/>
    <mergeCell ref="P30:R30"/>
    <mergeCell ref="P31:R31"/>
    <mergeCell ref="P48:R48"/>
  </mergeCells>
  <hyperlinks>
    <hyperlink ref="S18" r:id="rId1"/>
    <hyperlink ref="U18" r:id="rId2"/>
    <hyperlink ref="Q18" r:id="rId3"/>
  </hyperlink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workbookViewId="0">
      <pane xSplit="7" ySplit="10" topLeftCell="AN11" activePane="bottomRight" state="frozen"/>
      <selection pane="topRight" activeCell="H1" sqref="H1"/>
      <selection pane="bottomLeft" activeCell="A11" sqref="A11"/>
      <selection pane="bottomRight" activeCell="AN7" sqref="AN7"/>
    </sheetView>
  </sheetViews>
  <sheetFormatPr defaultRowHeight="12.75" x14ac:dyDescent="0.2"/>
  <cols>
    <col min="3" max="3" width="13" customWidth="1"/>
    <col min="7" max="7" width="28.28515625" customWidth="1"/>
    <col min="42" max="42" width="7.5703125" style="447" customWidth="1"/>
  </cols>
  <sheetData>
    <row r="1" spans="1:45" x14ac:dyDescent="0.2">
      <c r="A1" s="232" t="s">
        <v>1501</v>
      </c>
    </row>
    <row r="4" spans="1:45" x14ac:dyDescent="0.2">
      <c r="A4" s="290"/>
      <c r="B4" s="292" t="s">
        <v>1524</v>
      </c>
      <c r="C4" s="134"/>
      <c r="D4" s="134"/>
      <c r="E4" s="134"/>
      <c r="F4" s="134"/>
      <c r="G4" s="134"/>
      <c r="H4" s="134"/>
      <c r="I4" s="134"/>
      <c r="J4" s="134"/>
      <c r="K4" s="134"/>
      <c r="L4" s="134"/>
      <c r="M4" s="134"/>
      <c r="N4" s="134"/>
      <c r="O4" s="134"/>
      <c r="P4" s="134"/>
      <c r="Q4" s="134"/>
      <c r="R4" s="134"/>
      <c r="S4" s="134"/>
      <c r="T4" s="429"/>
      <c r="U4" s="134"/>
      <c r="V4" s="134"/>
      <c r="W4" s="134"/>
      <c r="X4" s="134"/>
      <c r="Y4" s="134"/>
      <c r="Z4" s="134"/>
      <c r="AA4" s="134"/>
      <c r="AB4" s="134"/>
      <c r="AC4" s="134"/>
      <c r="AD4" s="134"/>
      <c r="AE4" s="134"/>
      <c r="AF4" s="134"/>
      <c r="AG4" s="134"/>
      <c r="AH4" s="134"/>
      <c r="AI4" s="134"/>
      <c r="AJ4" s="430"/>
      <c r="AK4" s="430"/>
      <c r="AL4" s="134"/>
      <c r="AM4" s="134"/>
      <c r="AN4" s="134"/>
      <c r="AO4" s="134"/>
      <c r="AP4" s="448"/>
      <c r="AQ4" s="134"/>
      <c r="AR4" s="134"/>
      <c r="AS4" s="134"/>
    </row>
    <row r="5" spans="1:45" x14ac:dyDescent="0.2">
      <c r="A5" s="431"/>
      <c r="B5" s="292" t="s">
        <v>1525</v>
      </c>
      <c r="C5" s="134"/>
      <c r="D5" s="134"/>
      <c r="E5" s="134"/>
      <c r="F5" s="134"/>
      <c r="G5" s="134"/>
      <c r="H5" s="134"/>
      <c r="I5" s="134"/>
      <c r="J5" s="134"/>
      <c r="K5" s="134"/>
      <c r="L5" s="134"/>
      <c r="M5" s="134"/>
      <c r="N5" s="134"/>
      <c r="O5" s="134"/>
      <c r="P5" s="134"/>
      <c r="Q5" s="134"/>
      <c r="R5" s="134"/>
      <c r="S5" s="134"/>
      <c r="T5" s="429"/>
      <c r="U5" s="134"/>
      <c r="V5" s="134"/>
      <c r="W5" s="134"/>
      <c r="X5" s="134"/>
      <c r="Y5" s="134"/>
      <c r="Z5" s="134"/>
      <c r="AA5" s="134"/>
      <c r="AB5" s="134"/>
      <c r="AC5" s="134"/>
      <c r="AD5" s="134"/>
      <c r="AE5" s="134"/>
      <c r="AF5" s="134"/>
      <c r="AG5" s="134"/>
      <c r="AH5" s="134"/>
      <c r="AI5" s="134"/>
      <c r="AJ5" s="430"/>
      <c r="AK5" s="430"/>
      <c r="AL5" s="134"/>
      <c r="AM5" s="134"/>
      <c r="AN5" s="134"/>
      <c r="AO5" s="134"/>
      <c r="AP5" s="448"/>
      <c r="AQ5" s="134"/>
      <c r="AR5" s="134"/>
      <c r="AS5" s="134"/>
    </row>
    <row r="6" spans="1:45" x14ac:dyDescent="0.2">
      <c r="A6" s="134"/>
      <c r="B6" s="134"/>
      <c r="C6" s="134"/>
      <c r="D6" s="134"/>
      <c r="E6" s="134"/>
      <c r="F6" s="134"/>
      <c r="G6" s="134"/>
      <c r="H6" s="134"/>
      <c r="I6" s="134"/>
      <c r="J6" s="134"/>
      <c r="K6" s="134"/>
      <c r="L6" s="134"/>
      <c r="M6" s="134"/>
      <c r="N6" s="134"/>
      <c r="O6" s="134"/>
      <c r="P6" s="134"/>
      <c r="Q6" s="134"/>
      <c r="R6" s="134"/>
      <c r="S6" s="134"/>
      <c r="T6" s="429"/>
      <c r="U6" s="134"/>
      <c r="V6" s="134"/>
      <c r="W6" s="134"/>
      <c r="X6" s="134"/>
      <c r="Y6" s="134"/>
      <c r="Z6" s="134"/>
      <c r="AA6" s="134"/>
      <c r="AB6" s="134"/>
      <c r="AC6" s="134"/>
      <c r="AD6" s="134"/>
      <c r="AE6" s="134"/>
      <c r="AF6" s="134"/>
      <c r="AG6" s="134"/>
      <c r="AH6" s="134"/>
      <c r="AI6" s="134"/>
      <c r="AJ6" s="430"/>
      <c r="AK6" s="430"/>
      <c r="AL6" s="134"/>
      <c r="AM6" s="134"/>
      <c r="AN6" s="134"/>
      <c r="AO6" s="134"/>
      <c r="AP6" s="448"/>
      <c r="AQ6" s="134"/>
      <c r="AR6" s="134"/>
      <c r="AS6" s="134"/>
    </row>
    <row r="7" spans="1:45" x14ac:dyDescent="0.2">
      <c r="A7" s="134"/>
      <c r="B7" s="134"/>
      <c r="C7" s="134"/>
      <c r="D7" s="134"/>
      <c r="E7" s="134"/>
      <c r="F7" s="134"/>
      <c r="G7" s="134"/>
      <c r="H7" s="134"/>
      <c r="I7" s="134"/>
      <c r="J7" s="134"/>
      <c r="K7" s="134"/>
      <c r="L7" s="134"/>
      <c r="M7" s="134"/>
      <c r="N7" s="134"/>
      <c r="O7" s="134"/>
      <c r="P7" s="134"/>
      <c r="Q7" s="134"/>
      <c r="R7" s="134"/>
      <c r="S7" s="134"/>
      <c r="T7" s="429"/>
      <c r="U7" s="134"/>
      <c r="V7" s="134"/>
      <c r="W7" s="134"/>
      <c r="X7" s="134"/>
      <c r="Y7" s="134"/>
      <c r="Z7" s="134"/>
      <c r="AA7" s="134"/>
      <c r="AB7" s="134"/>
      <c r="AC7" s="134"/>
      <c r="AD7" s="134"/>
      <c r="AE7" s="134"/>
      <c r="AF7" s="134"/>
      <c r="AG7" s="134"/>
      <c r="AH7" s="134"/>
      <c r="AI7" s="134"/>
      <c r="AJ7" s="430"/>
      <c r="AK7" s="430"/>
      <c r="AL7" s="134"/>
      <c r="AM7" s="134"/>
      <c r="AN7" s="134"/>
      <c r="AO7" s="134"/>
      <c r="AP7" s="448"/>
      <c r="AQ7" s="134"/>
      <c r="AR7" s="134"/>
      <c r="AS7" s="134"/>
    </row>
    <row r="8" spans="1:45" x14ac:dyDescent="0.2">
      <c r="A8" s="134"/>
      <c r="B8" s="134"/>
      <c r="C8" s="134"/>
      <c r="D8" s="134"/>
      <c r="E8" s="134"/>
      <c r="F8" s="134"/>
      <c r="G8" s="134"/>
      <c r="H8" s="134"/>
      <c r="I8" s="134"/>
      <c r="J8" s="134"/>
      <c r="K8" s="134"/>
      <c r="L8" s="134"/>
      <c r="M8" s="134"/>
      <c r="N8" s="134"/>
      <c r="O8" s="134"/>
      <c r="P8" s="134"/>
      <c r="Q8" s="134"/>
      <c r="R8" s="134"/>
      <c r="S8" s="134"/>
      <c r="T8" s="429"/>
      <c r="U8" s="134"/>
      <c r="V8" s="134"/>
      <c r="W8" s="134"/>
      <c r="X8" s="134"/>
      <c r="Y8" s="134"/>
      <c r="Z8" s="134"/>
      <c r="AA8" s="134"/>
      <c r="AB8" s="134"/>
      <c r="AC8" s="134"/>
      <c r="AD8" s="134"/>
      <c r="AE8" s="134"/>
      <c r="AF8" s="134"/>
      <c r="AG8" s="134"/>
      <c r="AH8" s="134"/>
      <c r="AI8" s="134"/>
      <c r="AJ8" s="430"/>
      <c r="AK8" s="430"/>
      <c r="AL8" s="134"/>
      <c r="AM8" s="134"/>
      <c r="AN8" s="134"/>
      <c r="AO8" s="134"/>
      <c r="AP8" s="448"/>
      <c r="AQ8" s="134"/>
      <c r="AR8" s="134"/>
      <c r="AS8" s="134"/>
    </row>
    <row r="9" spans="1:45" ht="25.5" x14ac:dyDescent="0.2">
      <c r="A9" s="134"/>
      <c r="B9" s="134"/>
      <c r="C9" s="134"/>
      <c r="D9" s="134"/>
      <c r="E9" s="134"/>
      <c r="F9" s="134"/>
      <c r="G9" s="134"/>
      <c r="H9" s="134"/>
      <c r="I9" s="134"/>
      <c r="J9" s="134"/>
      <c r="K9" s="134"/>
      <c r="L9" s="134"/>
      <c r="M9" s="134"/>
      <c r="N9" s="134"/>
      <c r="O9" s="134"/>
      <c r="P9" s="134"/>
      <c r="Q9" s="134"/>
      <c r="R9" s="134"/>
      <c r="S9" s="134"/>
      <c r="T9" s="429"/>
      <c r="U9" s="134"/>
      <c r="V9" s="134"/>
      <c r="W9" s="134"/>
      <c r="X9" s="134"/>
      <c r="Y9" s="134"/>
      <c r="Z9" s="134"/>
      <c r="AA9" s="134"/>
      <c r="AB9" s="134"/>
      <c r="AC9" s="134"/>
      <c r="AD9" s="134"/>
      <c r="AE9" s="134"/>
      <c r="AF9" s="134"/>
      <c r="AG9" s="134"/>
      <c r="AH9" s="134"/>
      <c r="AI9" s="134"/>
      <c r="AJ9" s="432" t="s">
        <v>1526</v>
      </c>
      <c r="AK9" s="432" t="s">
        <v>1527</v>
      </c>
      <c r="AL9" s="134"/>
      <c r="AM9" s="134"/>
      <c r="AN9" s="134"/>
      <c r="AO9" s="134"/>
      <c r="AP9" s="448"/>
      <c r="AQ9" s="134"/>
      <c r="AR9" s="134"/>
      <c r="AS9" s="134"/>
    </row>
    <row r="10" spans="1:45" ht="38.25" x14ac:dyDescent="0.2">
      <c r="A10" s="433" t="s">
        <v>1528</v>
      </c>
      <c r="B10" s="433" t="s">
        <v>7</v>
      </c>
      <c r="C10" s="433" t="s">
        <v>1529</v>
      </c>
      <c r="D10" s="433" t="s">
        <v>1530</v>
      </c>
      <c r="E10" s="433" t="s">
        <v>1531</v>
      </c>
      <c r="F10" s="433" t="s">
        <v>1532</v>
      </c>
      <c r="G10" s="433" t="s">
        <v>1533</v>
      </c>
      <c r="H10" s="433" t="s">
        <v>1534</v>
      </c>
      <c r="I10" s="433" t="s">
        <v>1535</v>
      </c>
      <c r="J10" s="433" t="s">
        <v>1536</v>
      </c>
      <c r="K10" s="433" t="s">
        <v>1537</v>
      </c>
      <c r="L10" s="433"/>
      <c r="M10" s="434" t="s">
        <v>1538</v>
      </c>
      <c r="N10" s="434" t="s">
        <v>1539</v>
      </c>
      <c r="O10" s="434" t="s">
        <v>1540</v>
      </c>
      <c r="P10" s="434" t="s">
        <v>1541</v>
      </c>
      <c r="Q10" s="433" t="s">
        <v>1542</v>
      </c>
      <c r="R10" s="433" t="s">
        <v>1543</v>
      </c>
      <c r="S10" s="433" t="s">
        <v>1544</v>
      </c>
      <c r="T10" s="435"/>
      <c r="U10" s="434" t="s">
        <v>1545</v>
      </c>
      <c r="V10" s="433" t="s">
        <v>1546</v>
      </c>
      <c r="W10" s="434" t="s">
        <v>1547</v>
      </c>
      <c r="X10" s="433" t="s">
        <v>1163</v>
      </c>
      <c r="Y10" s="434" t="s">
        <v>1548</v>
      </c>
      <c r="Z10" s="433" t="s">
        <v>1549</v>
      </c>
      <c r="AA10" s="434" t="s">
        <v>1550</v>
      </c>
      <c r="AB10" s="433" t="s">
        <v>1551</v>
      </c>
      <c r="AC10" s="433" t="s">
        <v>1552</v>
      </c>
      <c r="AD10" s="433" t="s">
        <v>1553</v>
      </c>
      <c r="AE10" s="433" t="s">
        <v>1554</v>
      </c>
      <c r="AF10" s="434" t="s">
        <v>1555</v>
      </c>
      <c r="AG10" s="434" t="s">
        <v>1556</v>
      </c>
      <c r="AH10" s="434" t="s">
        <v>1557</v>
      </c>
      <c r="AI10" s="434" t="s">
        <v>1163</v>
      </c>
      <c r="AJ10" s="432" t="s">
        <v>1558</v>
      </c>
      <c r="AK10" s="432" t="s">
        <v>1559</v>
      </c>
      <c r="AL10" s="434" t="s">
        <v>1560</v>
      </c>
      <c r="AM10" s="434" t="s">
        <v>1561</v>
      </c>
      <c r="AN10" s="434" t="s">
        <v>1562</v>
      </c>
      <c r="AO10" s="434" t="s">
        <v>1563</v>
      </c>
      <c r="AP10" s="449" t="s">
        <v>1564</v>
      </c>
      <c r="AQ10" s="434" t="s">
        <v>1181</v>
      </c>
      <c r="AR10" s="433" t="s">
        <v>1565</v>
      </c>
      <c r="AS10" s="433"/>
    </row>
    <row r="11" spans="1:45" x14ac:dyDescent="0.2">
      <c r="A11" s="430">
        <v>1516</v>
      </c>
      <c r="B11" s="430" t="s">
        <v>16</v>
      </c>
      <c r="C11" s="430" t="s">
        <v>39</v>
      </c>
      <c r="D11" s="430" t="s">
        <v>41</v>
      </c>
      <c r="E11" s="430" t="s">
        <v>11</v>
      </c>
      <c r="F11" s="430" t="s">
        <v>40</v>
      </c>
      <c r="G11" s="431" t="s">
        <v>42</v>
      </c>
      <c r="H11" s="431" t="s">
        <v>14</v>
      </c>
      <c r="I11" s="431" t="s">
        <v>1008</v>
      </c>
      <c r="J11" s="431">
        <v>2</v>
      </c>
      <c r="K11" s="431" t="s">
        <v>1446</v>
      </c>
      <c r="L11" s="431"/>
      <c r="M11" s="431">
        <v>1</v>
      </c>
      <c r="N11" s="431">
        <v>1</v>
      </c>
      <c r="O11" s="431">
        <f t="shared" ref="O11:O74" si="0">(M11+N11)/2</f>
        <v>1</v>
      </c>
      <c r="P11" s="431">
        <v>2</v>
      </c>
      <c r="Q11" s="431" t="s">
        <v>13</v>
      </c>
      <c r="R11" s="431" t="s">
        <v>1566</v>
      </c>
      <c r="S11" s="431" t="s">
        <v>1311</v>
      </c>
      <c r="T11" s="436" t="s">
        <v>817</v>
      </c>
      <c r="U11" s="431">
        <v>21942</v>
      </c>
      <c r="V11" s="431">
        <v>21942</v>
      </c>
      <c r="W11" s="431">
        <v>0</v>
      </c>
      <c r="X11" s="431">
        <v>0</v>
      </c>
      <c r="Y11" s="431">
        <f t="shared" ref="Y11:Y74" si="1">U11-W11</f>
        <v>21942</v>
      </c>
      <c r="Z11" s="431" t="s">
        <v>1567</v>
      </c>
      <c r="AA11" s="431">
        <v>2100</v>
      </c>
      <c r="AB11" s="431" t="s">
        <v>1568</v>
      </c>
      <c r="AC11" s="431" t="s">
        <v>1568</v>
      </c>
      <c r="AD11" s="431">
        <v>2100</v>
      </c>
      <c r="AE11" s="431" t="s">
        <v>1569</v>
      </c>
      <c r="AF11" s="431">
        <v>995</v>
      </c>
      <c r="AG11" s="431">
        <f t="shared" ref="AG11:AG74" si="2">AA11+AF11</f>
        <v>3095</v>
      </c>
      <c r="AH11" s="431">
        <f t="shared" ref="AH11:AH74" si="3">AD11+AG11</f>
        <v>5195</v>
      </c>
      <c r="AI11" s="431">
        <f t="shared" ref="AI11:AI74" si="4">Y11-AH11</f>
        <v>16747</v>
      </c>
      <c r="AJ11" s="430">
        <v>929</v>
      </c>
      <c r="AK11" s="430"/>
      <c r="AL11" s="431">
        <f t="shared" ref="AL11:AL74" si="5">AJ11+AK11</f>
        <v>929</v>
      </c>
      <c r="AM11" s="431">
        <f>AG11+AL11</f>
        <v>4024</v>
      </c>
      <c r="AN11" s="431">
        <f t="shared" ref="AN11:AN74" si="6">AM11+AD11</f>
        <v>6124</v>
      </c>
      <c r="AO11" s="431">
        <f t="shared" ref="AO11:AO74" si="7">Y11-AN11</f>
        <v>15818</v>
      </c>
      <c r="AP11" s="15">
        <v>42478</v>
      </c>
      <c r="AQ11" s="431"/>
      <c r="AR11" s="431" t="s">
        <v>13</v>
      </c>
      <c r="AS11" s="431"/>
    </row>
    <row r="12" spans="1:45" x14ac:dyDescent="0.2">
      <c r="A12" s="430">
        <v>1516</v>
      </c>
      <c r="B12" s="430" t="s">
        <v>16</v>
      </c>
      <c r="C12" s="430" t="s">
        <v>190</v>
      </c>
      <c r="D12" s="430" t="s">
        <v>176</v>
      </c>
      <c r="E12" s="430" t="s">
        <v>1570</v>
      </c>
      <c r="F12" s="430" t="s">
        <v>191</v>
      </c>
      <c r="G12" s="431" t="s">
        <v>192</v>
      </c>
      <c r="H12" s="431" t="s">
        <v>14</v>
      </c>
      <c r="I12" s="431" t="s">
        <v>1008</v>
      </c>
      <c r="J12" s="431">
        <v>2</v>
      </c>
      <c r="K12" s="431" t="s">
        <v>1446</v>
      </c>
      <c r="L12" s="431"/>
      <c r="M12" s="431">
        <v>1</v>
      </c>
      <c r="N12" s="431">
        <v>1</v>
      </c>
      <c r="O12" s="431">
        <f t="shared" si="0"/>
        <v>1</v>
      </c>
      <c r="P12" s="431">
        <v>2</v>
      </c>
      <c r="Q12" s="431" t="s">
        <v>13</v>
      </c>
      <c r="R12" s="431" t="s">
        <v>1566</v>
      </c>
      <c r="S12" s="431" t="s">
        <v>1311</v>
      </c>
      <c r="T12" s="436" t="s">
        <v>817</v>
      </c>
      <c r="U12" s="431">
        <v>21246</v>
      </c>
      <c r="V12" s="431">
        <v>1159</v>
      </c>
      <c r="W12" s="431">
        <v>5329</v>
      </c>
      <c r="X12" s="431">
        <v>14758</v>
      </c>
      <c r="Y12" s="431">
        <f t="shared" si="1"/>
        <v>15917</v>
      </c>
      <c r="Z12" s="431" t="s">
        <v>1571</v>
      </c>
      <c r="AA12" s="431">
        <v>1159</v>
      </c>
      <c r="AB12" s="431" t="s">
        <v>1572</v>
      </c>
      <c r="AC12" s="431" t="s">
        <v>1572</v>
      </c>
      <c r="AD12" s="431">
        <v>0</v>
      </c>
      <c r="AE12" s="431" t="s">
        <v>13</v>
      </c>
      <c r="AF12" s="431"/>
      <c r="AG12" s="431">
        <f t="shared" si="2"/>
        <v>1159</v>
      </c>
      <c r="AH12" s="431">
        <f t="shared" si="3"/>
        <v>1159</v>
      </c>
      <c r="AI12" s="431">
        <f t="shared" si="4"/>
        <v>14758</v>
      </c>
      <c r="AJ12" s="430">
        <v>929</v>
      </c>
      <c r="AK12" s="430"/>
      <c r="AL12" s="431">
        <f t="shared" si="5"/>
        <v>929</v>
      </c>
      <c r="AM12" s="431">
        <f>AG12+AL12</f>
        <v>2088</v>
      </c>
      <c r="AN12" s="431">
        <f t="shared" si="6"/>
        <v>2088</v>
      </c>
      <c r="AO12" s="431">
        <f t="shared" si="7"/>
        <v>13829</v>
      </c>
      <c r="AP12" s="15">
        <v>42478</v>
      </c>
      <c r="AQ12" s="431"/>
      <c r="AR12" s="431" t="s">
        <v>13</v>
      </c>
      <c r="AS12" s="431"/>
    </row>
    <row r="13" spans="1:45" x14ac:dyDescent="0.2">
      <c r="A13" s="430">
        <v>1516</v>
      </c>
      <c r="B13" s="430" t="s">
        <v>16</v>
      </c>
      <c r="C13" s="430" t="s">
        <v>985</v>
      </c>
      <c r="D13" s="430" t="s">
        <v>655</v>
      </c>
      <c r="E13" s="430" t="s">
        <v>1573</v>
      </c>
      <c r="F13" s="430" t="s">
        <v>984</v>
      </c>
      <c r="G13" s="431" t="s">
        <v>1574</v>
      </c>
      <c r="H13" s="431" t="s">
        <v>14</v>
      </c>
      <c r="I13" s="431" t="s">
        <v>1008</v>
      </c>
      <c r="J13" s="431">
        <v>1</v>
      </c>
      <c r="K13" s="431" t="s">
        <v>1575</v>
      </c>
      <c r="L13" s="431"/>
      <c r="M13" s="431">
        <v>1</v>
      </c>
      <c r="N13" s="431">
        <v>1</v>
      </c>
      <c r="O13" s="431">
        <f t="shared" si="0"/>
        <v>1</v>
      </c>
      <c r="P13" s="431">
        <v>2</v>
      </c>
      <c r="Q13" s="431" t="s">
        <v>13</v>
      </c>
      <c r="R13" s="431" t="s">
        <v>1566</v>
      </c>
      <c r="S13" s="431" t="s">
        <v>1311</v>
      </c>
      <c r="T13" s="436" t="s">
        <v>817</v>
      </c>
      <c r="U13" s="431">
        <v>21942</v>
      </c>
      <c r="V13" s="431">
        <v>12942</v>
      </c>
      <c r="W13" s="431">
        <v>7726</v>
      </c>
      <c r="X13" s="431">
        <v>0</v>
      </c>
      <c r="Y13" s="431">
        <f t="shared" si="1"/>
        <v>14216</v>
      </c>
      <c r="Z13" s="431" t="s">
        <v>1576</v>
      </c>
      <c r="AA13" s="431">
        <v>510</v>
      </c>
      <c r="AB13" s="431" t="s">
        <v>1577</v>
      </c>
      <c r="AC13" s="431" t="s">
        <v>1577</v>
      </c>
      <c r="AD13" s="431">
        <v>0</v>
      </c>
      <c r="AE13" s="431" t="s">
        <v>13</v>
      </c>
      <c r="AF13" s="431"/>
      <c r="AG13" s="431">
        <f t="shared" si="2"/>
        <v>510</v>
      </c>
      <c r="AH13" s="431">
        <f t="shared" si="3"/>
        <v>510</v>
      </c>
      <c r="AI13" s="431">
        <f t="shared" si="4"/>
        <v>13706</v>
      </c>
      <c r="AJ13" s="430">
        <v>929</v>
      </c>
      <c r="AK13" s="430"/>
      <c r="AL13" s="431">
        <f t="shared" si="5"/>
        <v>929</v>
      </c>
      <c r="AM13" s="431">
        <f>AG13+AL13</f>
        <v>1439</v>
      </c>
      <c r="AN13" s="431">
        <f t="shared" si="6"/>
        <v>1439</v>
      </c>
      <c r="AO13" s="431">
        <f t="shared" si="7"/>
        <v>12777</v>
      </c>
      <c r="AP13" s="15">
        <v>42478</v>
      </c>
      <c r="AQ13" s="431"/>
      <c r="AR13" s="431" t="s">
        <v>1578</v>
      </c>
      <c r="AS13" s="431"/>
    </row>
    <row r="14" spans="1:45" x14ac:dyDescent="0.2">
      <c r="A14" s="430">
        <v>1516</v>
      </c>
      <c r="B14" s="430" t="s">
        <v>16</v>
      </c>
      <c r="C14" s="430" t="s">
        <v>43</v>
      </c>
      <c r="D14" s="430" t="s">
        <v>45</v>
      </c>
      <c r="E14" s="430" t="s">
        <v>1570</v>
      </c>
      <c r="F14" s="430" t="s">
        <v>44</v>
      </c>
      <c r="G14" s="14" t="s">
        <v>46</v>
      </c>
      <c r="H14" s="14" t="s">
        <v>14</v>
      </c>
      <c r="I14" s="14" t="s">
        <v>1008</v>
      </c>
      <c r="J14" s="14">
        <v>2</v>
      </c>
      <c r="K14" s="14" t="s">
        <v>1446</v>
      </c>
      <c r="L14" s="14"/>
      <c r="M14" s="14">
        <v>1</v>
      </c>
      <c r="N14" s="14">
        <v>1</v>
      </c>
      <c r="O14" s="14">
        <f t="shared" si="0"/>
        <v>1</v>
      </c>
      <c r="P14" s="14">
        <v>2</v>
      </c>
      <c r="Q14" s="14" t="s">
        <v>13</v>
      </c>
      <c r="R14" s="14" t="s">
        <v>1566</v>
      </c>
      <c r="S14" s="14" t="s">
        <v>1312</v>
      </c>
      <c r="T14" s="437" t="s">
        <v>1308</v>
      </c>
      <c r="U14" s="14">
        <v>21942</v>
      </c>
      <c r="V14" s="14">
        <v>21942</v>
      </c>
      <c r="W14" s="14">
        <v>2763</v>
      </c>
      <c r="X14" s="14">
        <v>0</v>
      </c>
      <c r="Y14" s="14">
        <f t="shared" si="1"/>
        <v>19179</v>
      </c>
      <c r="Z14" s="14" t="s">
        <v>1579</v>
      </c>
      <c r="AA14" s="14">
        <v>1545</v>
      </c>
      <c r="AB14" s="14" t="s">
        <v>1580</v>
      </c>
      <c r="AC14" s="14" t="s">
        <v>1580</v>
      </c>
      <c r="AD14" s="14">
        <v>0</v>
      </c>
      <c r="AE14" s="14" t="s">
        <v>13</v>
      </c>
      <c r="AF14" s="14"/>
      <c r="AG14" s="14">
        <f t="shared" si="2"/>
        <v>1545</v>
      </c>
      <c r="AH14" s="14">
        <f t="shared" si="3"/>
        <v>1545</v>
      </c>
      <c r="AI14" s="14">
        <f t="shared" si="4"/>
        <v>17634</v>
      </c>
      <c r="AJ14" s="430">
        <v>929</v>
      </c>
      <c r="AK14" s="430"/>
      <c r="AL14" s="14">
        <f t="shared" si="5"/>
        <v>929</v>
      </c>
      <c r="AM14" s="14">
        <f>AL14+AG14</f>
        <v>2474</v>
      </c>
      <c r="AN14" s="14">
        <f t="shared" si="6"/>
        <v>2474</v>
      </c>
      <c r="AO14" s="14">
        <f t="shared" si="7"/>
        <v>16705</v>
      </c>
      <c r="AP14" s="15">
        <v>42478</v>
      </c>
      <c r="AQ14" s="14"/>
      <c r="AR14" s="14" t="s">
        <v>13</v>
      </c>
      <c r="AS14" s="431"/>
    </row>
    <row r="15" spans="1:45" x14ac:dyDescent="0.2">
      <c r="A15" s="430">
        <v>1516</v>
      </c>
      <c r="B15" s="430" t="s">
        <v>16</v>
      </c>
      <c r="C15" s="430" t="s">
        <v>686</v>
      </c>
      <c r="D15" s="430" t="s">
        <v>685</v>
      </c>
      <c r="E15" s="430" t="s">
        <v>1581</v>
      </c>
      <c r="F15" s="430" t="s">
        <v>684</v>
      </c>
      <c r="G15" s="431" t="s">
        <v>1582</v>
      </c>
      <c r="H15" s="431" t="s">
        <v>14</v>
      </c>
      <c r="I15" s="431" t="s">
        <v>1008</v>
      </c>
      <c r="J15" s="431">
        <v>1</v>
      </c>
      <c r="K15" s="431" t="s">
        <v>1575</v>
      </c>
      <c r="L15" s="431"/>
      <c r="M15" s="431">
        <v>1</v>
      </c>
      <c r="N15" s="431">
        <v>1</v>
      </c>
      <c r="O15" s="431">
        <f t="shared" si="0"/>
        <v>1</v>
      </c>
      <c r="P15" s="431">
        <v>1</v>
      </c>
      <c r="Q15" s="431" t="s">
        <v>13</v>
      </c>
      <c r="R15" s="431" t="s">
        <v>1566</v>
      </c>
      <c r="S15" s="431" t="s">
        <v>1304</v>
      </c>
      <c r="T15" s="436" t="s">
        <v>817</v>
      </c>
      <c r="U15" s="431">
        <v>21942</v>
      </c>
      <c r="V15" s="431">
        <v>21942</v>
      </c>
      <c r="W15" s="431">
        <v>0</v>
      </c>
      <c r="X15" s="431">
        <v>0</v>
      </c>
      <c r="Y15" s="431">
        <f t="shared" si="1"/>
        <v>21942</v>
      </c>
      <c r="Z15" s="431" t="s">
        <v>13</v>
      </c>
      <c r="AA15" s="431"/>
      <c r="AB15" s="431" t="s">
        <v>1583</v>
      </c>
      <c r="AC15" s="431" t="s">
        <v>1583</v>
      </c>
      <c r="AD15" s="431">
        <v>2100</v>
      </c>
      <c r="AE15" s="431" t="s">
        <v>13</v>
      </c>
      <c r="AF15" s="431"/>
      <c r="AG15" s="431">
        <f t="shared" si="2"/>
        <v>0</v>
      </c>
      <c r="AH15" s="431">
        <f t="shared" si="3"/>
        <v>2100</v>
      </c>
      <c r="AI15" s="431">
        <f t="shared" si="4"/>
        <v>19842</v>
      </c>
      <c r="AJ15" s="430">
        <v>450</v>
      </c>
      <c r="AK15" s="430"/>
      <c r="AL15" s="431">
        <f t="shared" si="5"/>
        <v>450</v>
      </c>
      <c r="AM15" s="431">
        <f>AG15+AL15</f>
        <v>450</v>
      </c>
      <c r="AN15" s="431">
        <f t="shared" si="6"/>
        <v>2550</v>
      </c>
      <c r="AO15" s="431">
        <f t="shared" si="7"/>
        <v>19392</v>
      </c>
      <c r="AP15" s="15">
        <v>42478</v>
      </c>
      <c r="AQ15" s="431"/>
      <c r="AR15" s="431" t="s">
        <v>13</v>
      </c>
      <c r="AS15" s="431"/>
    </row>
    <row r="16" spans="1:45" x14ac:dyDescent="0.2">
      <c r="A16" s="430">
        <v>1516</v>
      </c>
      <c r="B16" s="430" t="s">
        <v>16</v>
      </c>
      <c r="C16" s="430" t="s">
        <v>1012</v>
      </c>
      <c r="D16" s="430" t="s">
        <v>1011</v>
      </c>
      <c r="E16" s="430" t="s">
        <v>1302</v>
      </c>
      <c r="F16" s="430" t="s">
        <v>1010</v>
      </c>
      <c r="G16" s="431" t="s">
        <v>1584</v>
      </c>
      <c r="H16" s="431" t="s">
        <v>14</v>
      </c>
      <c r="I16" s="431" t="s">
        <v>1008</v>
      </c>
      <c r="J16" s="431">
        <v>1</v>
      </c>
      <c r="K16" s="438" t="s">
        <v>1575</v>
      </c>
      <c r="L16" s="438"/>
      <c r="M16" s="431">
        <v>1</v>
      </c>
      <c r="N16" s="431">
        <v>1</v>
      </c>
      <c r="O16" s="431">
        <f t="shared" si="0"/>
        <v>1</v>
      </c>
      <c r="P16" s="431">
        <v>1</v>
      </c>
      <c r="Q16" s="431" t="s">
        <v>13</v>
      </c>
      <c r="R16" s="431" t="s">
        <v>1566</v>
      </c>
      <c r="S16" s="431" t="s">
        <v>1321</v>
      </c>
      <c r="T16" s="436" t="s">
        <v>817</v>
      </c>
      <c r="U16" s="431">
        <v>21942</v>
      </c>
      <c r="V16" s="431">
        <v>21942</v>
      </c>
      <c r="W16" s="431">
        <v>0</v>
      </c>
      <c r="X16" s="431">
        <v>0</v>
      </c>
      <c r="Y16" s="431">
        <f t="shared" si="1"/>
        <v>21942</v>
      </c>
      <c r="Z16" s="431" t="s">
        <v>13</v>
      </c>
      <c r="AA16" s="431"/>
      <c r="AB16" s="431" t="s">
        <v>1583</v>
      </c>
      <c r="AC16" s="431" t="s">
        <v>1583</v>
      </c>
      <c r="AD16" s="431">
        <v>2100</v>
      </c>
      <c r="AE16" s="431" t="s">
        <v>13</v>
      </c>
      <c r="AF16" s="431"/>
      <c r="AG16" s="431">
        <f t="shared" si="2"/>
        <v>0</v>
      </c>
      <c r="AH16" s="431">
        <f t="shared" si="3"/>
        <v>2100</v>
      </c>
      <c r="AI16" s="431">
        <f t="shared" si="4"/>
        <v>19842</v>
      </c>
      <c r="AJ16" s="430">
        <v>450</v>
      </c>
      <c r="AK16" s="430"/>
      <c r="AL16" s="431">
        <f t="shared" si="5"/>
        <v>450</v>
      </c>
      <c r="AM16" s="431">
        <f>AG16+AL16</f>
        <v>450</v>
      </c>
      <c r="AN16" s="431">
        <f t="shared" si="6"/>
        <v>2550</v>
      </c>
      <c r="AO16" s="431">
        <f t="shared" si="7"/>
        <v>19392</v>
      </c>
      <c r="AP16" s="15">
        <v>42478</v>
      </c>
      <c r="AQ16" s="431"/>
      <c r="AR16" s="431" t="s">
        <v>13</v>
      </c>
      <c r="AS16" s="431"/>
    </row>
    <row r="17" spans="1:45" x14ac:dyDescent="0.2">
      <c r="A17" s="430">
        <v>1516</v>
      </c>
      <c r="B17" s="430" t="s">
        <v>16</v>
      </c>
      <c r="C17" s="430" t="s">
        <v>473</v>
      </c>
      <c r="D17" s="430" t="s">
        <v>475</v>
      </c>
      <c r="E17" s="430" t="s">
        <v>1585</v>
      </c>
      <c r="F17" s="430" t="s">
        <v>474</v>
      </c>
      <c r="G17" s="431" t="s">
        <v>476</v>
      </c>
      <c r="H17" s="431" t="s">
        <v>14</v>
      </c>
      <c r="I17" s="431" t="s">
        <v>1008</v>
      </c>
      <c r="J17" s="431">
        <v>2</v>
      </c>
      <c r="K17" s="431" t="s">
        <v>1446</v>
      </c>
      <c r="L17" s="431"/>
      <c r="M17" s="431">
        <v>1</v>
      </c>
      <c r="N17" s="431">
        <v>1</v>
      </c>
      <c r="O17" s="431">
        <f t="shared" si="0"/>
        <v>1</v>
      </c>
      <c r="P17" s="431">
        <v>2</v>
      </c>
      <c r="Q17" s="431" t="s">
        <v>13</v>
      </c>
      <c r="R17" s="431" t="s">
        <v>1566</v>
      </c>
      <c r="S17" s="431" t="s">
        <v>1311</v>
      </c>
      <c r="T17" s="436" t="s">
        <v>817</v>
      </c>
      <c r="U17" s="431">
        <v>22358</v>
      </c>
      <c r="V17" s="431">
        <v>21495</v>
      </c>
      <c r="W17" s="431">
        <v>20312</v>
      </c>
      <c r="X17" s="431">
        <v>863</v>
      </c>
      <c r="Y17" s="431">
        <f t="shared" si="1"/>
        <v>2046</v>
      </c>
      <c r="Z17" s="431" t="s">
        <v>13</v>
      </c>
      <c r="AA17" s="431"/>
      <c r="AB17" s="431" t="s">
        <v>1586</v>
      </c>
      <c r="AC17" s="431" t="s">
        <v>1587</v>
      </c>
      <c r="AD17" s="431">
        <v>0</v>
      </c>
      <c r="AE17" s="431" t="s">
        <v>1569</v>
      </c>
      <c r="AF17" s="431">
        <v>995</v>
      </c>
      <c r="AG17" s="431">
        <f t="shared" si="2"/>
        <v>995</v>
      </c>
      <c r="AH17" s="431">
        <f t="shared" si="3"/>
        <v>995</v>
      </c>
      <c r="AI17" s="431">
        <f t="shared" si="4"/>
        <v>1051</v>
      </c>
      <c r="AJ17" s="430">
        <v>450</v>
      </c>
      <c r="AK17" s="430"/>
      <c r="AL17" s="431">
        <f t="shared" si="5"/>
        <v>450</v>
      </c>
      <c r="AM17" s="431">
        <f>AG17+AL17</f>
        <v>1445</v>
      </c>
      <c r="AN17" s="431">
        <f t="shared" si="6"/>
        <v>1445</v>
      </c>
      <c r="AO17" s="431">
        <f t="shared" si="7"/>
        <v>601</v>
      </c>
      <c r="AP17" s="15">
        <v>42478</v>
      </c>
      <c r="AQ17" s="431"/>
      <c r="AR17" s="431" t="s">
        <v>13</v>
      </c>
      <c r="AS17" s="431"/>
    </row>
    <row r="18" spans="1:45" x14ac:dyDescent="0.2">
      <c r="A18" s="430">
        <v>1516</v>
      </c>
      <c r="B18" s="430" t="s">
        <v>16</v>
      </c>
      <c r="C18" s="430" t="s">
        <v>989</v>
      </c>
      <c r="D18" s="430" t="s">
        <v>988</v>
      </c>
      <c r="E18" s="430" t="s">
        <v>549</v>
      </c>
      <c r="F18" s="430" t="s">
        <v>984</v>
      </c>
      <c r="G18" s="14" t="s">
        <v>991</v>
      </c>
      <c r="H18" s="14" t="s">
        <v>14</v>
      </c>
      <c r="I18" s="14" t="s">
        <v>1008</v>
      </c>
      <c r="J18" s="14">
        <v>1</v>
      </c>
      <c r="K18" s="14" t="s">
        <v>1575</v>
      </c>
      <c r="L18" s="14"/>
      <c r="M18" s="14">
        <v>1</v>
      </c>
      <c r="N18" s="14">
        <v>2</v>
      </c>
      <c r="O18" s="14">
        <f t="shared" si="0"/>
        <v>1.5</v>
      </c>
      <c r="P18" s="14">
        <v>1</v>
      </c>
      <c r="Q18" s="14" t="s">
        <v>13</v>
      </c>
      <c r="R18" s="14" t="s">
        <v>1566</v>
      </c>
      <c r="S18" s="14" t="s">
        <v>1327</v>
      </c>
      <c r="T18" s="437" t="s">
        <v>1308</v>
      </c>
      <c r="U18" s="14">
        <v>21942</v>
      </c>
      <c r="V18" s="14">
        <v>20500</v>
      </c>
      <c r="W18" s="14">
        <v>0</v>
      </c>
      <c r="X18" s="14">
        <v>1442</v>
      </c>
      <c r="Y18" s="14">
        <f t="shared" si="1"/>
        <v>21942</v>
      </c>
      <c r="Z18" s="14" t="s">
        <v>13</v>
      </c>
      <c r="AA18" s="14"/>
      <c r="AB18" s="14" t="s">
        <v>1586</v>
      </c>
      <c r="AC18" s="14" t="s">
        <v>1586</v>
      </c>
      <c r="AD18" s="14">
        <v>0</v>
      </c>
      <c r="AE18" s="14" t="s">
        <v>13</v>
      </c>
      <c r="AF18" s="14"/>
      <c r="AG18" s="14">
        <f t="shared" si="2"/>
        <v>0</v>
      </c>
      <c r="AH18" s="14">
        <f t="shared" si="3"/>
        <v>0</v>
      </c>
      <c r="AI18" s="14">
        <f t="shared" si="4"/>
        <v>21942</v>
      </c>
      <c r="AJ18" s="430">
        <v>450</v>
      </c>
      <c r="AK18" s="430"/>
      <c r="AL18" s="14">
        <f t="shared" si="5"/>
        <v>450</v>
      </c>
      <c r="AM18" s="14">
        <f t="shared" ref="AM18:AM23" si="8">AL18+AG18</f>
        <v>450</v>
      </c>
      <c r="AN18" s="14">
        <f t="shared" si="6"/>
        <v>450</v>
      </c>
      <c r="AO18" s="14">
        <f t="shared" si="7"/>
        <v>21492</v>
      </c>
      <c r="AP18" s="15">
        <v>42478</v>
      </c>
      <c r="AQ18" s="14"/>
      <c r="AR18" s="14" t="s">
        <v>13</v>
      </c>
      <c r="AS18" s="431"/>
    </row>
    <row r="19" spans="1:45" x14ac:dyDescent="0.2">
      <c r="A19" s="430">
        <v>1516</v>
      </c>
      <c r="B19" s="430" t="s">
        <v>16</v>
      </c>
      <c r="C19" s="430" t="s">
        <v>22</v>
      </c>
      <c r="D19" s="430" t="s">
        <v>19</v>
      </c>
      <c r="E19" s="430" t="s">
        <v>1588</v>
      </c>
      <c r="F19" s="430" t="s">
        <v>23</v>
      </c>
      <c r="G19" s="290" t="s">
        <v>24</v>
      </c>
      <c r="H19" s="290" t="s">
        <v>14</v>
      </c>
      <c r="I19" s="290" t="s">
        <v>1008</v>
      </c>
      <c r="J19" s="290">
        <v>2</v>
      </c>
      <c r="K19" s="290" t="s">
        <v>1446</v>
      </c>
      <c r="L19" s="290"/>
      <c r="M19" s="290">
        <v>2</v>
      </c>
      <c r="N19" s="290">
        <v>2</v>
      </c>
      <c r="O19" s="290">
        <f t="shared" si="0"/>
        <v>2</v>
      </c>
      <c r="P19" s="290"/>
      <c r="Q19" s="290" t="s">
        <v>13</v>
      </c>
      <c r="R19" s="290" t="s">
        <v>1566</v>
      </c>
      <c r="S19" s="290" t="s">
        <v>1306</v>
      </c>
      <c r="T19" s="439" t="s">
        <v>817</v>
      </c>
      <c r="U19" s="290">
        <v>22551</v>
      </c>
      <c r="V19" s="290">
        <v>22551</v>
      </c>
      <c r="W19" s="290">
        <v>2065</v>
      </c>
      <c r="X19" s="290">
        <v>0</v>
      </c>
      <c r="Y19" s="290">
        <f t="shared" si="1"/>
        <v>20486</v>
      </c>
      <c r="Z19" s="290" t="s">
        <v>1589</v>
      </c>
      <c r="AA19" s="290"/>
      <c r="AB19" s="290" t="s">
        <v>1590</v>
      </c>
      <c r="AC19" s="290" t="s">
        <v>1590</v>
      </c>
      <c r="AD19" s="290">
        <v>0</v>
      </c>
      <c r="AE19" s="290" t="s">
        <v>13</v>
      </c>
      <c r="AF19" s="290"/>
      <c r="AG19" s="290">
        <f t="shared" si="2"/>
        <v>0</v>
      </c>
      <c r="AH19" s="290">
        <f t="shared" si="3"/>
        <v>0</v>
      </c>
      <c r="AI19" s="290">
        <f t="shared" si="4"/>
        <v>20486</v>
      </c>
      <c r="AJ19" s="430"/>
      <c r="AK19" s="430">
        <v>423</v>
      </c>
      <c r="AL19" s="290">
        <f t="shared" si="5"/>
        <v>423</v>
      </c>
      <c r="AM19" s="290">
        <f t="shared" si="8"/>
        <v>423</v>
      </c>
      <c r="AN19" s="290">
        <f t="shared" si="6"/>
        <v>423</v>
      </c>
      <c r="AO19" s="290">
        <f t="shared" si="7"/>
        <v>20063</v>
      </c>
      <c r="AP19" s="15">
        <v>42478</v>
      </c>
      <c r="AQ19" s="290"/>
      <c r="AR19" s="290" t="s">
        <v>13</v>
      </c>
      <c r="AS19" s="431"/>
    </row>
    <row r="20" spans="1:45" x14ac:dyDescent="0.2">
      <c r="A20" s="430">
        <v>1516</v>
      </c>
      <c r="B20" s="430" t="s">
        <v>16</v>
      </c>
      <c r="C20" s="430" t="s">
        <v>1034</v>
      </c>
      <c r="D20" s="430" t="s">
        <v>1033</v>
      </c>
      <c r="E20" s="430" t="s">
        <v>1591</v>
      </c>
      <c r="F20" s="430" t="s">
        <v>1032</v>
      </c>
      <c r="G20" s="290" t="s">
        <v>1036</v>
      </c>
      <c r="H20" s="290" t="s">
        <v>14</v>
      </c>
      <c r="I20" s="290" t="s">
        <v>1008</v>
      </c>
      <c r="J20" s="290">
        <v>1</v>
      </c>
      <c r="K20" s="287" t="s">
        <v>1575</v>
      </c>
      <c r="L20" s="287"/>
      <c r="M20" s="290">
        <v>1</v>
      </c>
      <c r="N20" s="290">
        <v>2</v>
      </c>
      <c r="O20" s="290">
        <f t="shared" si="0"/>
        <v>1.5</v>
      </c>
      <c r="P20" s="290"/>
      <c r="Q20" s="290" t="s">
        <v>13</v>
      </c>
      <c r="R20" s="290" t="s">
        <v>1566</v>
      </c>
      <c r="S20" s="290" t="s">
        <v>1319</v>
      </c>
      <c r="T20" s="439" t="s">
        <v>817</v>
      </c>
      <c r="U20" s="290">
        <v>22338</v>
      </c>
      <c r="V20" s="290">
        <v>22338</v>
      </c>
      <c r="W20" s="290">
        <v>0</v>
      </c>
      <c r="X20" s="290">
        <v>0</v>
      </c>
      <c r="Y20" s="290">
        <f t="shared" si="1"/>
        <v>22338</v>
      </c>
      <c r="Z20" s="290" t="s">
        <v>13</v>
      </c>
      <c r="AA20" s="290"/>
      <c r="AB20" s="290" t="s">
        <v>1592</v>
      </c>
      <c r="AC20" s="290" t="s">
        <v>1592</v>
      </c>
      <c r="AD20" s="290">
        <v>2100</v>
      </c>
      <c r="AE20" s="290" t="s">
        <v>13</v>
      </c>
      <c r="AF20" s="290"/>
      <c r="AG20" s="290">
        <f t="shared" si="2"/>
        <v>0</v>
      </c>
      <c r="AH20" s="290">
        <f t="shared" si="3"/>
        <v>2100</v>
      </c>
      <c r="AI20" s="290">
        <f t="shared" si="4"/>
        <v>20238</v>
      </c>
      <c r="AJ20" s="430"/>
      <c r="AK20" s="430">
        <v>423</v>
      </c>
      <c r="AL20" s="290">
        <f t="shared" si="5"/>
        <v>423</v>
      </c>
      <c r="AM20" s="290">
        <f t="shared" si="8"/>
        <v>423</v>
      </c>
      <c r="AN20" s="290">
        <f t="shared" si="6"/>
        <v>2523</v>
      </c>
      <c r="AO20" s="290">
        <f t="shared" si="7"/>
        <v>19815</v>
      </c>
      <c r="AP20" s="15">
        <v>42478</v>
      </c>
      <c r="AQ20" s="290"/>
      <c r="AR20" s="290" t="s">
        <v>13</v>
      </c>
      <c r="AS20" s="431"/>
    </row>
    <row r="21" spans="1:45" x14ac:dyDescent="0.2">
      <c r="A21" s="430">
        <v>1516</v>
      </c>
      <c r="B21" s="430" t="s">
        <v>16</v>
      </c>
      <c r="C21" s="430" t="s">
        <v>604</v>
      </c>
      <c r="D21" s="430" t="s">
        <v>606</v>
      </c>
      <c r="E21" s="430" t="s">
        <v>56</v>
      </c>
      <c r="F21" s="430" t="s">
        <v>605</v>
      </c>
      <c r="G21" s="290" t="s">
        <v>607</v>
      </c>
      <c r="H21" s="290" t="s">
        <v>14</v>
      </c>
      <c r="I21" s="290" t="s">
        <v>1008</v>
      </c>
      <c r="J21" s="290">
        <v>2</v>
      </c>
      <c r="K21" s="290" t="s">
        <v>1446</v>
      </c>
      <c r="L21" s="290"/>
      <c r="M21" s="290">
        <v>1</v>
      </c>
      <c r="N21" s="290">
        <v>2</v>
      </c>
      <c r="O21" s="290">
        <f t="shared" si="0"/>
        <v>1.5</v>
      </c>
      <c r="P21" s="290"/>
      <c r="Q21" s="290" t="s">
        <v>13</v>
      </c>
      <c r="R21" s="290" t="s">
        <v>1566</v>
      </c>
      <c r="S21" s="290" t="s">
        <v>1315</v>
      </c>
      <c r="T21" s="439" t="s">
        <v>817</v>
      </c>
      <c r="U21" s="290">
        <v>21942</v>
      </c>
      <c r="V21" s="290">
        <v>21790</v>
      </c>
      <c r="W21" s="290">
        <v>494</v>
      </c>
      <c r="X21" s="290">
        <v>152</v>
      </c>
      <c r="Y21" s="290">
        <f t="shared" si="1"/>
        <v>21448</v>
      </c>
      <c r="Z21" s="290" t="s">
        <v>13</v>
      </c>
      <c r="AA21" s="290"/>
      <c r="AB21" s="290" t="s">
        <v>1586</v>
      </c>
      <c r="AC21" s="290" t="s">
        <v>1586</v>
      </c>
      <c r="AD21" s="290">
        <v>0</v>
      </c>
      <c r="AE21" s="290" t="s">
        <v>1593</v>
      </c>
      <c r="AF21" s="290">
        <v>1290</v>
      </c>
      <c r="AG21" s="290">
        <f t="shared" si="2"/>
        <v>1290</v>
      </c>
      <c r="AH21" s="290">
        <f t="shared" si="3"/>
        <v>1290</v>
      </c>
      <c r="AI21" s="290">
        <f t="shared" si="4"/>
        <v>20158</v>
      </c>
      <c r="AJ21" s="430"/>
      <c r="AK21" s="430">
        <v>423</v>
      </c>
      <c r="AL21" s="290">
        <f t="shared" si="5"/>
        <v>423</v>
      </c>
      <c r="AM21" s="290">
        <f t="shared" si="8"/>
        <v>1713</v>
      </c>
      <c r="AN21" s="290">
        <f t="shared" si="6"/>
        <v>1713</v>
      </c>
      <c r="AO21" s="290">
        <f t="shared" si="7"/>
        <v>19735</v>
      </c>
      <c r="AP21" s="15">
        <v>42478</v>
      </c>
      <c r="AQ21" s="290"/>
      <c r="AR21" s="290" t="s">
        <v>13</v>
      </c>
      <c r="AS21" s="14"/>
    </row>
    <row r="22" spans="1:45" x14ac:dyDescent="0.2">
      <c r="A22" s="440">
        <v>1516</v>
      </c>
      <c r="B22" s="440" t="s">
        <v>16</v>
      </c>
      <c r="C22" s="440" t="s">
        <v>174</v>
      </c>
      <c r="D22" s="440" t="s">
        <v>176</v>
      </c>
      <c r="E22" s="440" t="s">
        <v>1594</v>
      </c>
      <c r="F22" s="440" t="s">
        <v>175</v>
      </c>
      <c r="G22" s="441" t="s">
        <v>177</v>
      </c>
      <c r="H22" s="441" t="s">
        <v>14</v>
      </c>
      <c r="I22" s="441" t="s">
        <v>1008</v>
      </c>
      <c r="J22" s="441">
        <v>2</v>
      </c>
      <c r="K22" s="441" t="s">
        <v>1446</v>
      </c>
      <c r="L22" s="441"/>
      <c r="M22" s="441">
        <v>2</v>
      </c>
      <c r="N22" s="441">
        <v>1</v>
      </c>
      <c r="O22" s="290">
        <f t="shared" si="0"/>
        <v>1.5</v>
      </c>
      <c r="P22" s="441"/>
      <c r="Q22" s="441" t="s">
        <v>13</v>
      </c>
      <c r="R22" s="441" t="s">
        <v>1566</v>
      </c>
      <c r="S22" s="441" t="s">
        <v>1311</v>
      </c>
      <c r="T22" s="439" t="s">
        <v>817</v>
      </c>
      <c r="U22" s="441">
        <v>21942</v>
      </c>
      <c r="V22" s="441">
        <v>21942</v>
      </c>
      <c r="W22" s="441">
        <v>0</v>
      </c>
      <c r="X22" s="441">
        <v>0</v>
      </c>
      <c r="Y22" s="290">
        <f t="shared" si="1"/>
        <v>21942</v>
      </c>
      <c r="Z22" s="441" t="s">
        <v>13</v>
      </c>
      <c r="AA22" s="441"/>
      <c r="AB22" s="441" t="s">
        <v>1583</v>
      </c>
      <c r="AC22" s="441" t="s">
        <v>1583</v>
      </c>
      <c r="AD22" s="442">
        <v>2100</v>
      </c>
      <c r="AE22" s="441" t="s">
        <v>13</v>
      </c>
      <c r="AF22" s="441"/>
      <c r="AG22" s="290">
        <f t="shared" si="2"/>
        <v>0</v>
      </c>
      <c r="AH22" s="290">
        <f t="shared" si="3"/>
        <v>2100</v>
      </c>
      <c r="AI22" s="290">
        <f t="shared" si="4"/>
        <v>19842</v>
      </c>
      <c r="AJ22" s="440"/>
      <c r="AK22" s="440">
        <v>423</v>
      </c>
      <c r="AL22" s="290">
        <f t="shared" si="5"/>
        <v>423</v>
      </c>
      <c r="AM22" s="290">
        <f t="shared" si="8"/>
        <v>423</v>
      </c>
      <c r="AN22" s="290">
        <f t="shared" si="6"/>
        <v>2523</v>
      </c>
      <c r="AO22" s="290">
        <f t="shared" si="7"/>
        <v>19419</v>
      </c>
      <c r="AP22" s="15">
        <v>42478</v>
      </c>
      <c r="AQ22" s="441"/>
      <c r="AR22" s="441" t="s">
        <v>13</v>
      </c>
      <c r="AS22" s="14"/>
    </row>
    <row r="23" spans="1:45" x14ac:dyDescent="0.2">
      <c r="A23" s="430">
        <v>1516</v>
      </c>
      <c r="B23" s="430" t="s">
        <v>16</v>
      </c>
      <c r="C23" s="430" t="s">
        <v>1141</v>
      </c>
      <c r="D23" s="430" t="s">
        <v>380</v>
      </c>
      <c r="E23" s="430" t="s">
        <v>13</v>
      </c>
      <c r="F23" s="430" t="s">
        <v>1140</v>
      </c>
      <c r="G23" s="290" t="s">
        <v>1595</v>
      </c>
      <c r="H23" s="290" t="s">
        <v>14</v>
      </c>
      <c r="I23" s="290" t="s">
        <v>1008</v>
      </c>
      <c r="J23" s="290">
        <v>1</v>
      </c>
      <c r="K23" s="287" t="s">
        <v>1575</v>
      </c>
      <c r="L23" s="287"/>
      <c r="M23" s="290">
        <v>2</v>
      </c>
      <c r="N23" s="290">
        <v>2</v>
      </c>
      <c r="O23" s="290">
        <f t="shared" si="0"/>
        <v>2</v>
      </c>
      <c r="P23" s="290"/>
      <c r="Q23" s="290" t="s">
        <v>13</v>
      </c>
      <c r="R23" s="290" t="s">
        <v>1566</v>
      </c>
      <c r="S23" s="290" t="s">
        <v>1349</v>
      </c>
      <c r="T23" s="439" t="s">
        <v>817</v>
      </c>
      <c r="U23" s="290">
        <v>21942</v>
      </c>
      <c r="V23" s="290">
        <v>21942</v>
      </c>
      <c r="W23" s="290">
        <v>0</v>
      </c>
      <c r="X23" s="290">
        <v>0</v>
      </c>
      <c r="Y23" s="290">
        <f t="shared" si="1"/>
        <v>21942</v>
      </c>
      <c r="Z23" s="290" t="s">
        <v>13</v>
      </c>
      <c r="AA23" s="290"/>
      <c r="AB23" s="290" t="s">
        <v>1583</v>
      </c>
      <c r="AC23" s="290" t="s">
        <v>1583</v>
      </c>
      <c r="AD23" s="290">
        <v>2100</v>
      </c>
      <c r="AE23" s="290" t="s">
        <v>13</v>
      </c>
      <c r="AF23" s="290"/>
      <c r="AG23" s="290">
        <f t="shared" si="2"/>
        <v>0</v>
      </c>
      <c r="AH23" s="290">
        <f t="shared" si="3"/>
        <v>2100</v>
      </c>
      <c r="AI23" s="290">
        <f t="shared" si="4"/>
        <v>19842</v>
      </c>
      <c r="AJ23" s="430"/>
      <c r="AK23" s="430">
        <v>423</v>
      </c>
      <c r="AL23" s="290">
        <f t="shared" si="5"/>
        <v>423</v>
      </c>
      <c r="AM23" s="290">
        <f t="shared" si="8"/>
        <v>423</v>
      </c>
      <c r="AN23" s="290">
        <f t="shared" si="6"/>
        <v>2523</v>
      </c>
      <c r="AO23" s="290">
        <f t="shared" si="7"/>
        <v>19419</v>
      </c>
      <c r="AP23" s="15">
        <v>42478</v>
      </c>
      <c r="AQ23" s="290"/>
      <c r="AR23" s="290" t="s">
        <v>13</v>
      </c>
      <c r="AS23" s="290"/>
    </row>
    <row r="24" spans="1:45" x14ac:dyDescent="0.2">
      <c r="A24" s="430">
        <v>1516</v>
      </c>
      <c r="B24" s="430" t="s">
        <v>16</v>
      </c>
      <c r="C24" s="430" t="s">
        <v>100</v>
      </c>
      <c r="D24" s="430" t="s">
        <v>101</v>
      </c>
      <c r="E24" s="430" t="s">
        <v>692</v>
      </c>
      <c r="F24" s="430" t="s">
        <v>97</v>
      </c>
      <c r="G24" s="431" t="s">
        <v>102</v>
      </c>
      <c r="H24" s="431" t="s">
        <v>14</v>
      </c>
      <c r="I24" s="431" t="s">
        <v>1008</v>
      </c>
      <c r="J24" s="431">
        <v>2</v>
      </c>
      <c r="K24" s="431" t="s">
        <v>1446</v>
      </c>
      <c r="L24" s="431"/>
      <c r="M24" s="431">
        <v>1</v>
      </c>
      <c r="N24" s="431">
        <v>1</v>
      </c>
      <c r="O24" s="431">
        <f t="shared" si="0"/>
        <v>1</v>
      </c>
      <c r="P24" s="431">
        <v>1</v>
      </c>
      <c r="Q24" s="431" t="s">
        <v>13</v>
      </c>
      <c r="R24" s="431" t="s">
        <v>1566</v>
      </c>
      <c r="S24" s="431" t="s">
        <v>1318</v>
      </c>
      <c r="T24" s="436" t="s">
        <v>817</v>
      </c>
      <c r="U24" s="431">
        <v>21942</v>
      </c>
      <c r="V24" s="431">
        <v>21010</v>
      </c>
      <c r="W24" s="431">
        <v>6656</v>
      </c>
      <c r="X24" s="431">
        <v>932</v>
      </c>
      <c r="Y24" s="431">
        <f t="shared" si="1"/>
        <v>15286</v>
      </c>
      <c r="Z24" s="431" t="s">
        <v>1576</v>
      </c>
      <c r="AA24" s="431">
        <v>510</v>
      </c>
      <c r="AB24" s="431" t="s">
        <v>1586</v>
      </c>
      <c r="AC24" s="431" t="s">
        <v>1586</v>
      </c>
      <c r="AD24" s="431">
        <v>0</v>
      </c>
      <c r="AE24" s="431" t="s">
        <v>13</v>
      </c>
      <c r="AF24" s="431"/>
      <c r="AG24" s="431">
        <f t="shared" si="2"/>
        <v>510</v>
      </c>
      <c r="AH24" s="431">
        <f t="shared" si="3"/>
        <v>510</v>
      </c>
      <c r="AI24" s="431">
        <f t="shared" si="4"/>
        <v>14776</v>
      </c>
      <c r="AJ24" s="430">
        <v>300</v>
      </c>
      <c r="AK24" s="430"/>
      <c r="AL24" s="431">
        <f t="shared" si="5"/>
        <v>300</v>
      </c>
      <c r="AM24" s="431">
        <f>AG24+AL24</f>
        <v>810</v>
      </c>
      <c r="AN24" s="431">
        <f t="shared" si="6"/>
        <v>810</v>
      </c>
      <c r="AO24" s="431">
        <f t="shared" si="7"/>
        <v>14476</v>
      </c>
      <c r="AP24" s="15">
        <v>42478</v>
      </c>
      <c r="AQ24" s="431"/>
      <c r="AR24" s="431" t="s">
        <v>13</v>
      </c>
      <c r="AS24" s="290"/>
    </row>
    <row r="25" spans="1:45" x14ac:dyDescent="0.2">
      <c r="A25" s="430">
        <v>1516</v>
      </c>
      <c r="B25" s="430" t="s">
        <v>16</v>
      </c>
      <c r="C25" s="430" t="s">
        <v>897</v>
      </c>
      <c r="D25" s="430" t="s">
        <v>165</v>
      </c>
      <c r="E25" s="430" t="s">
        <v>1596</v>
      </c>
      <c r="F25" s="430" t="s">
        <v>896</v>
      </c>
      <c r="G25" s="431" t="s">
        <v>1597</v>
      </c>
      <c r="H25" s="431" t="s">
        <v>14</v>
      </c>
      <c r="I25" s="431" t="s">
        <v>1008</v>
      </c>
      <c r="J25" s="431">
        <v>1</v>
      </c>
      <c r="K25" s="431" t="s">
        <v>1575</v>
      </c>
      <c r="L25" s="431"/>
      <c r="M25" s="431">
        <v>1</v>
      </c>
      <c r="N25" s="431">
        <v>1</v>
      </c>
      <c r="O25" s="431">
        <f t="shared" si="0"/>
        <v>1</v>
      </c>
      <c r="P25" s="431">
        <v>1</v>
      </c>
      <c r="Q25" s="431" t="s">
        <v>13</v>
      </c>
      <c r="R25" s="431" t="s">
        <v>1566</v>
      </c>
      <c r="S25" s="431" t="s">
        <v>1326</v>
      </c>
      <c r="T25" s="436" t="s">
        <v>817</v>
      </c>
      <c r="U25" s="431">
        <v>21245</v>
      </c>
      <c r="V25" s="431">
        <v>20500</v>
      </c>
      <c r="W25" s="431">
        <v>8258</v>
      </c>
      <c r="X25" s="431">
        <v>745</v>
      </c>
      <c r="Y25" s="431">
        <f t="shared" si="1"/>
        <v>12987</v>
      </c>
      <c r="Z25" s="431" t="s">
        <v>13</v>
      </c>
      <c r="AA25" s="431"/>
      <c r="AB25" s="431" t="s">
        <v>1598</v>
      </c>
      <c r="AC25" s="431" t="s">
        <v>1598</v>
      </c>
      <c r="AD25" s="431">
        <v>0</v>
      </c>
      <c r="AE25" s="431" t="s">
        <v>13</v>
      </c>
      <c r="AF25" s="431"/>
      <c r="AG25" s="431">
        <f t="shared" si="2"/>
        <v>0</v>
      </c>
      <c r="AH25" s="431">
        <f t="shared" si="3"/>
        <v>0</v>
      </c>
      <c r="AI25" s="431">
        <f t="shared" si="4"/>
        <v>12987</v>
      </c>
      <c r="AJ25" s="430">
        <v>300</v>
      </c>
      <c r="AK25" s="430"/>
      <c r="AL25" s="431">
        <f t="shared" si="5"/>
        <v>300</v>
      </c>
      <c r="AM25" s="431">
        <f>AG25+AL25</f>
        <v>300</v>
      </c>
      <c r="AN25" s="431">
        <f t="shared" si="6"/>
        <v>300</v>
      </c>
      <c r="AO25" s="431">
        <f t="shared" si="7"/>
        <v>12687</v>
      </c>
      <c r="AP25" s="15">
        <v>42478</v>
      </c>
      <c r="AQ25" s="431"/>
      <c r="AR25" s="431" t="s">
        <v>13</v>
      </c>
      <c r="AS25" s="290"/>
    </row>
    <row r="26" spans="1:45" x14ac:dyDescent="0.2">
      <c r="A26" s="430">
        <v>1516</v>
      </c>
      <c r="B26" s="430" t="s">
        <v>16</v>
      </c>
      <c r="C26" s="430" t="s">
        <v>336</v>
      </c>
      <c r="D26" s="430" t="s">
        <v>1333</v>
      </c>
      <c r="E26" s="430" t="s">
        <v>123</v>
      </c>
      <c r="F26" s="430" t="s">
        <v>337</v>
      </c>
      <c r="G26" s="431" t="s">
        <v>339</v>
      </c>
      <c r="H26" s="431" t="s">
        <v>14</v>
      </c>
      <c r="I26" s="431" t="s">
        <v>1008</v>
      </c>
      <c r="J26" s="431">
        <v>2</v>
      </c>
      <c r="K26" s="431" t="s">
        <v>1446</v>
      </c>
      <c r="L26" s="431"/>
      <c r="M26" s="431">
        <v>1</v>
      </c>
      <c r="N26" s="431">
        <v>1</v>
      </c>
      <c r="O26" s="431">
        <f t="shared" si="0"/>
        <v>1</v>
      </c>
      <c r="P26" s="431">
        <v>1</v>
      </c>
      <c r="Q26" s="431" t="s">
        <v>13</v>
      </c>
      <c r="R26" s="431" t="s">
        <v>1566</v>
      </c>
      <c r="S26" s="431" t="s">
        <v>1311</v>
      </c>
      <c r="T26" s="436" t="s">
        <v>817</v>
      </c>
      <c r="U26" s="431">
        <v>21942</v>
      </c>
      <c r="V26" s="431">
        <v>1708</v>
      </c>
      <c r="W26" s="431">
        <v>10003</v>
      </c>
      <c r="X26" s="431">
        <v>5058.5</v>
      </c>
      <c r="Y26" s="431">
        <f t="shared" si="1"/>
        <v>11939</v>
      </c>
      <c r="Z26" s="431" t="s">
        <v>1576</v>
      </c>
      <c r="AA26" s="431">
        <v>510</v>
      </c>
      <c r="AB26" s="431" t="s">
        <v>1599</v>
      </c>
      <c r="AC26" s="431" t="s">
        <v>1599</v>
      </c>
      <c r="AD26" s="431">
        <v>0</v>
      </c>
      <c r="AE26" s="431" t="s">
        <v>13</v>
      </c>
      <c r="AF26" s="431"/>
      <c r="AG26" s="431">
        <f t="shared" si="2"/>
        <v>510</v>
      </c>
      <c r="AH26" s="431">
        <f t="shared" si="3"/>
        <v>510</v>
      </c>
      <c r="AI26" s="431">
        <f t="shared" si="4"/>
        <v>11429</v>
      </c>
      <c r="AJ26" s="430">
        <v>300</v>
      </c>
      <c r="AK26" s="430"/>
      <c r="AL26" s="431">
        <f t="shared" si="5"/>
        <v>300</v>
      </c>
      <c r="AM26" s="431">
        <f>AG26+AL26</f>
        <v>810</v>
      </c>
      <c r="AN26" s="431">
        <f t="shared" si="6"/>
        <v>810</v>
      </c>
      <c r="AO26" s="431">
        <f t="shared" si="7"/>
        <v>11129</v>
      </c>
      <c r="AP26" s="15">
        <v>42478</v>
      </c>
      <c r="AQ26" s="431"/>
      <c r="AR26" s="431" t="s">
        <v>1600</v>
      </c>
      <c r="AS26" s="290"/>
    </row>
    <row r="27" spans="1:45" x14ac:dyDescent="0.2">
      <c r="A27" s="430">
        <v>1516</v>
      </c>
      <c r="B27" s="430" t="s">
        <v>16</v>
      </c>
      <c r="C27" s="430" t="s">
        <v>493</v>
      </c>
      <c r="D27" s="430" t="s">
        <v>234</v>
      </c>
      <c r="E27" s="430" t="s">
        <v>1601</v>
      </c>
      <c r="F27" s="430" t="s">
        <v>494</v>
      </c>
      <c r="G27" s="431" t="s">
        <v>495</v>
      </c>
      <c r="H27" s="431" t="s">
        <v>14</v>
      </c>
      <c r="I27" s="431" t="s">
        <v>1008</v>
      </c>
      <c r="J27" s="431">
        <v>2</v>
      </c>
      <c r="K27" s="431" t="s">
        <v>1446</v>
      </c>
      <c r="L27" s="431"/>
      <c r="M27" s="431">
        <v>1</v>
      </c>
      <c r="N27" s="431">
        <v>1</v>
      </c>
      <c r="O27" s="431">
        <f t="shared" si="0"/>
        <v>1</v>
      </c>
      <c r="P27" s="431">
        <v>1</v>
      </c>
      <c r="Q27" s="431" t="s">
        <v>13</v>
      </c>
      <c r="R27" s="431" t="s">
        <v>1566</v>
      </c>
      <c r="S27" s="431" t="s">
        <v>1311</v>
      </c>
      <c r="T27" s="436" t="s">
        <v>817</v>
      </c>
      <c r="U27" s="431">
        <v>21786</v>
      </c>
      <c r="V27" s="431">
        <v>21010</v>
      </c>
      <c r="W27" s="431">
        <v>14225</v>
      </c>
      <c r="X27" s="431">
        <v>776</v>
      </c>
      <c r="Y27" s="431">
        <f t="shared" si="1"/>
        <v>7561</v>
      </c>
      <c r="Z27" s="431" t="s">
        <v>1576</v>
      </c>
      <c r="AA27" s="431">
        <v>510</v>
      </c>
      <c r="AB27" s="431" t="s">
        <v>1586</v>
      </c>
      <c r="AC27" s="431" t="s">
        <v>1586</v>
      </c>
      <c r="AD27" s="431">
        <v>0</v>
      </c>
      <c r="AE27" s="431" t="s">
        <v>13</v>
      </c>
      <c r="AF27" s="431"/>
      <c r="AG27" s="431">
        <f t="shared" si="2"/>
        <v>510</v>
      </c>
      <c r="AH27" s="431">
        <f t="shared" si="3"/>
        <v>510</v>
      </c>
      <c r="AI27" s="431">
        <f t="shared" si="4"/>
        <v>7051</v>
      </c>
      <c r="AJ27" s="430">
        <v>300</v>
      </c>
      <c r="AK27" s="430"/>
      <c r="AL27" s="431">
        <f t="shared" si="5"/>
        <v>300</v>
      </c>
      <c r="AM27" s="431">
        <f>AG27+AL27</f>
        <v>810</v>
      </c>
      <c r="AN27" s="431">
        <f t="shared" si="6"/>
        <v>810</v>
      </c>
      <c r="AO27" s="431">
        <f t="shared" si="7"/>
        <v>6751</v>
      </c>
      <c r="AP27" s="15">
        <v>42478</v>
      </c>
      <c r="AQ27" s="431"/>
      <c r="AR27" s="431" t="s">
        <v>13</v>
      </c>
      <c r="AS27" s="431"/>
    </row>
    <row r="28" spans="1:45" x14ac:dyDescent="0.2">
      <c r="A28" s="430">
        <v>1516</v>
      </c>
      <c r="B28" s="430" t="s">
        <v>16</v>
      </c>
      <c r="C28" s="430" t="s">
        <v>839</v>
      </c>
      <c r="D28" s="430" t="s">
        <v>838</v>
      </c>
      <c r="E28" s="430" t="s">
        <v>1602</v>
      </c>
      <c r="F28" s="430" t="s">
        <v>837</v>
      </c>
      <c r="G28" s="14" t="s">
        <v>1603</v>
      </c>
      <c r="H28" s="14" t="s">
        <v>14</v>
      </c>
      <c r="I28" s="14" t="s">
        <v>1008</v>
      </c>
      <c r="J28" s="14">
        <v>1</v>
      </c>
      <c r="K28" s="14" t="s">
        <v>1575</v>
      </c>
      <c r="L28" s="14"/>
      <c r="M28" s="14">
        <v>1</v>
      </c>
      <c r="N28" s="14">
        <v>2</v>
      </c>
      <c r="O28" s="14">
        <f t="shared" si="0"/>
        <v>1.5</v>
      </c>
      <c r="P28" s="14">
        <v>1</v>
      </c>
      <c r="Q28" s="14" t="s">
        <v>13</v>
      </c>
      <c r="R28" s="14" t="s">
        <v>1566</v>
      </c>
      <c r="S28" s="14" t="s">
        <v>1604</v>
      </c>
      <c r="T28" s="437" t="s">
        <v>1308</v>
      </c>
      <c r="U28" s="14">
        <v>21942</v>
      </c>
      <c r="V28" s="14">
        <v>21942</v>
      </c>
      <c r="W28" s="14">
        <v>10264</v>
      </c>
      <c r="X28" s="14">
        <v>0</v>
      </c>
      <c r="Y28" s="14">
        <f t="shared" si="1"/>
        <v>11678</v>
      </c>
      <c r="Z28" s="14" t="s">
        <v>1567</v>
      </c>
      <c r="AA28" s="14">
        <v>2100</v>
      </c>
      <c r="AB28" s="14" t="s">
        <v>1583</v>
      </c>
      <c r="AC28" s="14" t="s">
        <v>1583</v>
      </c>
      <c r="AD28" s="14">
        <v>0</v>
      </c>
      <c r="AE28" s="14" t="s">
        <v>13</v>
      </c>
      <c r="AF28" s="14"/>
      <c r="AG28" s="14">
        <f t="shared" si="2"/>
        <v>2100</v>
      </c>
      <c r="AH28" s="14">
        <f t="shared" si="3"/>
        <v>2100</v>
      </c>
      <c r="AI28" s="14">
        <f t="shared" si="4"/>
        <v>9578</v>
      </c>
      <c r="AJ28" s="430">
        <v>300</v>
      </c>
      <c r="AK28" s="430"/>
      <c r="AL28" s="14">
        <f t="shared" si="5"/>
        <v>300</v>
      </c>
      <c r="AM28" s="14">
        <f t="shared" ref="AM28:AM52" si="9">AL28+AG28</f>
        <v>2400</v>
      </c>
      <c r="AN28" s="14">
        <f t="shared" si="6"/>
        <v>2400</v>
      </c>
      <c r="AO28" s="14">
        <f t="shared" si="7"/>
        <v>9278</v>
      </c>
      <c r="AP28" s="15">
        <v>42478</v>
      </c>
      <c r="AQ28" s="14"/>
      <c r="AR28" s="14" t="s">
        <v>13</v>
      </c>
      <c r="AS28" s="431"/>
    </row>
    <row r="29" spans="1:45" x14ac:dyDescent="0.2">
      <c r="A29" s="430">
        <v>1516</v>
      </c>
      <c r="B29" s="430" t="s">
        <v>16</v>
      </c>
      <c r="C29" s="430" t="s">
        <v>1004</v>
      </c>
      <c r="D29" s="430" t="s">
        <v>715</v>
      </c>
      <c r="E29" s="430" t="s">
        <v>1605</v>
      </c>
      <c r="F29" s="430" t="s">
        <v>1002</v>
      </c>
      <c r="G29" s="14" t="s">
        <v>1606</v>
      </c>
      <c r="H29" s="14" t="s">
        <v>14</v>
      </c>
      <c r="I29" s="14" t="s">
        <v>1008</v>
      </c>
      <c r="J29" s="14">
        <v>1</v>
      </c>
      <c r="K29" s="443" t="s">
        <v>1575</v>
      </c>
      <c r="L29" s="443"/>
      <c r="M29" s="14">
        <v>1</v>
      </c>
      <c r="N29" s="14">
        <v>1</v>
      </c>
      <c r="O29" s="14">
        <f t="shared" si="0"/>
        <v>1</v>
      </c>
      <c r="P29" s="14">
        <v>1</v>
      </c>
      <c r="Q29" s="14" t="s">
        <v>13</v>
      </c>
      <c r="R29" s="14" t="s">
        <v>1566</v>
      </c>
      <c r="S29" s="14" t="s">
        <v>1340</v>
      </c>
      <c r="T29" s="437" t="s">
        <v>1308</v>
      </c>
      <c r="U29" s="14">
        <v>21942</v>
      </c>
      <c r="V29" s="14">
        <v>20500</v>
      </c>
      <c r="W29" s="14">
        <v>15140</v>
      </c>
      <c r="X29" s="14">
        <v>1442</v>
      </c>
      <c r="Y29" s="14">
        <f t="shared" si="1"/>
        <v>6802</v>
      </c>
      <c r="Z29" s="14" t="s">
        <v>13</v>
      </c>
      <c r="AA29" s="14"/>
      <c r="AB29" s="14" t="s">
        <v>1586</v>
      </c>
      <c r="AC29" s="14" t="s">
        <v>1586</v>
      </c>
      <c r="AD29" s="14">
        <v>0</v>
      </c>
      <c r="AE29" s="14" t="s">
        <v>13</v>
      </c>
      <c r="AF29" s="14"/>
      <c r="AG29" s="14">
        <f t="shared" si="2"/>
        <v>0</v>
      </c>
      <c r="AH29" s="14">
        <f t="shared" si="3"/>
        <v>0</v>
      </c>
      <c r="AI29" s="14">
        <f t="shared" si="4"/>
        <v>6802</v>
      </c>
      <c r="AJ29" s="430">
        <v>300</v>
      </c>
      <c r="AK29" s="430"/>
      <c r="AL29" s="14">
        <f t="shared" si="5"/>
        <v>300</v>
      </c>
      <c r="AM29" s="14">
        <f t="shared" si="9"/>
        <v>300</v>
      </c>
      <c r="AN29" s="14">
        <f t="shared" si="6"/>
        <v>300</v>
      </c>
      <c r="AO29" s="14">
        <f t="shared" si="7"/>
        <v>6502</v>
      </c>
      <c r="AP29" s="15">
        <v>42478</v>
      </c>
      <c r="AQ29" s="14"/>
      <c r="AR29" s="14" t="s">
        <v>13</v>
      </c>
      <c r="AS29" s="431"/>
    </row>
    <row r="30" spans="1:45" x14ac:dyDescent="0.2">
      <c r="A30" s="290">
        <v>1516</v>
      </c>
      <c r="B30" s="290" t="s">
        <v>16</v>
      </c>
      <c r="C30" s="290" t="s">
        <v>572</v>
      </c>
      <c r="D30" s="290" t="s">
        <v>574</v>
      </c>
      <c r="E30" s="290" t="s">
        <v>13</v>
      </c>
      <c r="F30" s="290" t="s">
        <v>573</v>
      </c>
      <c r="G30" s="290" t="s">
        <v>575</v>
      </c>
      <c r="H30" s="290" t="s">
        <v>14</v>
      </c>
      <c r="I30" s="290" t="s">
        <v>1008</v>
      </c>
      <c r="J30" s="290">
        <v>1</v>
      </c>
      <c r="K30" s="287" t="s">
        <v>1575</v>
      </c>
      <c r="L30" s="287"/>
      <c r="M30" s="290">
        <v>2</v>
      </c>
      <c r="N30" s="290">
        <v>2</v>
      </c>
      <c r="O30" s="290">
        <f t="shared" si="0"/>
        <v>2</v>
      </c>
      <c r="P30" s="290"/>
      <c r="Q30" s="290" t="s">
        <v>13</v>
      </c>
      <c r="R30" s="290" t="s">
        <v>1566</v>
      </c>
      <c r="S30" s="290" t="s">
        <v>1313</v>
      </c>
      <c r="T30" s="439" t="s">
        <v>817</v>
      </c>
      <c r="U30" s="290">
        <v>21942</v>
      </c>
      <c r="V30" s="290">
        <v>21942</v>
      </c>
      <c r="W30" s="290">
        <v>67</v>
      </c>
      <c r="X30" s="290">
        <v>0</v>
      </c>
      <c r="Y30" s="290">
        <f t="shared" si="1"/>
        <v>21875</v>
      </c>
      <c r="Z30" s="290" t="s">
        <v>1576</v>
      </c>
      <c r="AA30" s="290">
        <v>510</v>
      </c>
      <c r="AB30" s="290" t="s">
        <v>1607</v>
      </c>
      <c r="AC30" s="290" t="s">
        <v>1607</v>
      </c>
      <c r="AD30" s="290">
        <v>0</v>
      </c>
      <c r="AE30" s="290" t="s">
        <v>1608</v>
      </c>
      <c r="AF30" s="290">
        <v>995</v>
      </c>
      <c r="AG30" s="290">
        <f t="shared" si="2"/>
        <v>1505</v>
      </c>
      <c r="AH30" s="290">
        <f t="shared" si="3"/>
        <v>1505</v>
      </c>
      <c r="AI30" s="290">
        <f t="shared" si="4"/>
        <v>20370</v>
      </c>
      <c r="AJ30" s="430"/>
      <c r="AK30" s="430"/>
      <c r="AL30" s="290">
        <f t="shared" si="5"/>
        <v>0</v>
      </c>
      <c r="AM30" s="290">
        <f t="shared" si="9"/>
        <v>1505</v>
      </c>
      <c r="AN30" s="290">
        <f t="shared" si="6"/>
        <v>1505</v>
      </c>
      <c r="AO30" s="290">
        <f t="shared" si="7"/>
        <v>20370</v>
      </c>
      <c r="AP30" s="451"/>
      <c r="AQ30" s="290"/>
      <c r="AR30" s="290" t="s">
        <v>13</v>
      </c>
      <c r="AS30" s="290"/>
    </row>
    <row r="31" spans="1:45" x14ac:dyDescent="0.2">
      <c r="A31" s="290">
        <v>1516</v>
      </c>
      <c r="B31" s="290" t="s">
        <v>16</v>
      </c>
      <c r="C31" s="290" t="s">
        <v>855</v>
      </c>
      <c r="D31" s="290" t="s">
        <v>854</v>
      </c>
      <c r="E31" s="290" t="s">
        <v>13</v>
      </c>
      <c r="F31" s="290" t="s">
        <v>853</v>
      </c>
      <c r="G31" s="290" t="s">
        <v>857</v>
      </c>
      <c r="H31" s="290" t="s">
        <v>14</v>
      </c>
      <c r="I31" s="290" t="s">
        <v>1008</v>
      </c>
      <c r="J31" s="290">
        <v>1</v>
      </c>
      <c r="K31" s="290" t="s">
        <v>1575</v>
      </c>
      <c r="L31" s="290"/>
      <c r="M31" s="290">
        <v>1</v>
      </c>
      <c r="N31" s="290">
        <v>1</v>
      </c>
      <c r="O31" s="290">
        <f t="shared" si="0"/>
        <v>1</v>
      </c>
      <c r="P31" s="290"/>
      <c r="Q31" s="290" t="s">
        <v>13</v>
      </c>
      <c r="R31" s="290" t="s">
        <v>1566</v>
      </c>
      <c r="S31" s="290" t="s">
        <v>1328</v>
      </c>
      <c r="T31" s="439" t="s">
        <v>817</v>
      </c>
      <c r="U31" s="290">
        <v>21942</v>
      </c>
      <c r="V31" s="290">
        <v>21942</v>
      </c>
      <c r="W31" s="290">
        <v>2</v>
      </c>
      <c r="X31" s="290">
        <v>0</v>
      </c>
      <c r="Y31" s="290">
        <f t="shared" si="1"/>
        <v>21940</v>
      </c>
      <c r="Z31" s="290" t="s">
        <v>13</v>
      </c>
      <c r="AA31" s="290"/>
      <c r="AB31" s="290" t="s">
        <v>1609</v>
      </c>
      <c r="AC31" s="290" t="s">
        <v>1609</v>
      </c>
      <c r="AD31" s="290">
        <v>0</v>
      </c>
      <c r="AE31" s="290" t="s">
        <v>1610</v>
      </c>
      <c r="AF31" s="290">
        <v>1805</v>
      </c>
      <c r="AG31" s="290">
        <f t="shared" si="2"/>
        <v>1805</v>
      </c>
      <c r="AH31" s="290">
        <f t="shared" si="3"/>
        <v>1805</v>
      </c>
      <c r="AI31" s="290">
        <f t="shared" si="4"/>
        <v>20135</v>
      </c>
      <c r="AJ31" s="430"/>
      <c r="AK31" s="430"/>
      <c r="AL31" s="290">
        <f t="shared" si="5"/>
        <v>0</v>
      </c>
      <c r="AM31" s="290">
        <f t="shared" si="9"/>
        <v>1805</v>
      </c>
      <c r="AN31" s="290">
        <f t="shared" si="6"/>
        <v>1805</v>
      </c>
      <c r="AO31" s="290">
        <f t="shared" si="7"/>
        <v>20135</v>
      </c>
      <c r="AP31" s="451"/>
      <c r="AQ31" s="290"/>
      <c r="AR31" s="290" t="s">
        <v>13</v>
      </c>
      <c r="AS31" s="290"/>
    </row>
    <row r="32" spans="1:45" x14ac:dyDescent="0.2">
      <c r="A32" s="290">
        <v>1516</v>
      </c>
      <c r="B32" s="290" t="s">
        <v>16</v>
      </c>
      <c r="C32" s="290" t="s">
        <v>726</v>
      </c>
      <c r="D32" s="290" t="s">
        <v>725</v>
      </c>
      <c r="E32" s="290" t="s">
        <v>1611</v>
      </c>
      <c r="F32" s="290" t="s">
        <v>724</v>
      </c>
      <c r="G32" s="290" t="s">
        <v>728</v>
      </c>
      <c r="H32" s="290" t="s">
        <v>14</v>
      </c>
      <c r="I32" s="290" t="s">
        <v>1008</v>
      </c>
      <c r="J32" s="290">
        <v>1</v>
      </c>
      <c r="K32" s="290" t="s">
        <v>1575</v>
      </c>
      <c r="L32" s="290"/>
      <c r="M32" s="290">
        <v>1</v>
      </c>
      <c r="N32" s="290">
        <v>2</v>
      </c>
      <c r="O32" s="290">
        <f t="shared" si="0"/>
        <v>1.5</v>
      </c>
      <c r="P32" s="290"/>
      <c r="Q32" s="290" t="s">
        <v>13</v>
      </c>
      <c r="R32" s="290" t="s">
        <v>1566</v>
      </c>
      <c r="S32" s="290" t="s">
        <v>1309</v>
      </c>
      <c r="T32" s="439" t="s">
        <v>817</v>
      </c>
      <c r="U32" s="290">
        <v>21942</v>
      </c>
      <c r="V32" s="290">
        <v>21942</v>
      </c>
      <c r="W32" s="290">
        <v>0</v>
      </c>
      <c r="X32" s="290">
        <v>0</v>
      </c>
      <c r="Y32" s="290">
        <f t="shared" si="1"/>
        <v>21942</v>
      </c>
      <c r="Z32" s="290" t="s">
        <v>13</v>
      </c>
      <c r="AA32" s="290"/>
      <c r="AB32" s="290" t="s">
        <v>1612</v>
      </c>
      <c r="AC32" s="290" t="s">
        <v>1612</v>
      </c>
      <c r="AD32" s="290">
        <v>0</v>
      </c>
      <c r="AE32" s="290" t="s">
        <v>1613</v>
      </c>
      <c r="AF32" s="290">
        <v>1920</v>
      </c>
      <c r="AG32" s="290">
        <f t="shared" si="2"/>
        <v>1920</v>
      </c>
      <c r="AH32" s="290">
        <f t="shared" si="3"/>
        <v>1920</v>
      </c>
      <c r="AI32" s="290">
        <f t="shared" si="4"/>
        <v>20022</v>
      </c>
      <c r="AJ32" s="430"/>
      <c r="AK32" s="430"/>
      <c r="AL32" s="290">
        <f t="shared" si="5"/>
        <v>0</v>
      </c>
      <c r="AM32" s="290">
        <f t="shared" si="9"/>
        <v>1920</v>
      </c>
      <c r="AN32" s="290">
        <f t="shared" si="6"/>
        <v>1920</v>
      </c>
      <c r="AO32" s="290">
        <f t="shared" si="7"/>
        <v>20022</v>
      </c>
      <c r="AP32" s="451"/>
      <c r="AQ32" s="290"/>
      <c r="AR32" s="290" t="s">
        <v>13</v>
      </c>
      <c r="AS32" s="290"/>
    </row>
    <row r="33" spans="1:45" x14ac:dyDescent="0.2">
      <c r="A33" s="290">
        <v>1516</v>
      </c>
      <c r="B33" s="290" t="s">
        <v>16</v>
      </c>
      <c r="C33" s="290" t="s">
        <v>87</v>
      </c>
      <c r="D33" s="290" t="s">
        <v>89</v>
      </c>
      <c r="E33" s="290" t="s">
        <v>13</v>
      </c>
      <c r="F33" s="290" t="s">
        <v>88</v>
      </c>
      <c r="G33" s="290" t="s">
        <v>90</v>
      </c>
      <c r="H33" s="290" t="s">
        <v>14</v>
      </c>
      <c r="I33" s="290" t="s">
        <v>1008</v>
      </c>
      <c r="J33" s="290">
        <v>1</v>
      </c>
      <c r="K33" s="290" t="s">
        <v>1575</v>
      </c>
      <c r="L33" s="290"/>
      <c r="M33" s="290">
        <v>1</v>
      </c>
      <c r="N33" s="290">
        <v>2</v>
      </c>
      <c r="O33" s="290">
        <f t="shared" si="0"/>
        <v>1.5</v>
      </c>
      <c r="P33" s="290"/>
      <c r="Q33" s="290" t="s">
        <v>13</v>
      </c>
      <c r="R33" s="290" t="s">
        <v>1566</v>
      </c>
      <c r="S33" s="290" t="s">
        <v>1311</v>
      </c>
      <c r="T33" s="439" t="s">
        <v>817</v>
      </c>
      <c r="U33" s="290">
        <v>21942</v>
      </c>
      <c r="V33" s="290">
        <v>21942</v>
      </c>
      <c r="W33" s="290">
        <v>0</v>
      </c>
      <c r="X33" s="290">
        <v>0</v>
      </c>
      <c r="Y33" s="290">
        <f t="shared" si="1"/>
        <v>21942</v>
      </c>
      <c r="Z33" s="290" t="s">
        <v>1567</v>
      </c>
      <c r="AA33" s="290">
        <v>2100</v>
      </c>
      <c r="AB33" s="290" t="s">
        <v>1583</v>
      </c>
      <c r="AC33" s="290" t="s">
        <v>1587</v>
      </c>
      <c r="AD33" s="290">
        <v>0</v>
      </c>
      <c r="AE33" s="290" t="s">
        <v>13</v>
      </c>
      <c r="AF33" s="290"/>
      <c r="AG33" s="290">
        <f t="shared" si="2"/>
        <v>2100</v>
      </c>
      <c r="AH33" s="290">
        <f t="shared" si="3"/>
        <v>2100</v>
      </c>
      <c r="AI33" s="290">
        <f t="shared" si="4"/>
        <v>19842</v>
      </c>
      <c r="AJ33" s="430"/>
      <c r="AK33" s="430"/>
      <c r="AL33" s="290">
        <f t="shared" si="5"/>
        <v>0</v>
      </c>
      <c r="AM33" s="290">
        <f t="shared" si="9"/>
        <v>2100</v>
      </c>
      <c r="AN33" s="290">
        <f t="shared" si="6"/>
        <v>2100</v>
      </c>
      <c r="AO33" s="290">
        <f t="shared" si="7"/>
        <v>19842</v>
      </c>
      <c r="AP33" s="451"/>
      <c r="AQ33" s="290"/>
      <c r="AR33" s="290" t="s">
        <v>13</v>
      </c>
      <c r="AS33" s="290"/>
    </row>
    <row r="34" spans="1:45" x14ac:dyDescent="0.2">
      <c r="A34" s="290">
        <v>1516</v>
      </c>
      <c r="B34" s="290" t="s">
        <v>16</v>
      </c>
      <c r="C34" s="290" t="s">
        <v>163</v>
      </c>
      <c r="D34" s="290" t="s">
        <v>165</v>
      </c>
      <c r="E34" s="290" t="s">
        <v>1570</v>
      </c>
      <c r="F34" s="290" t="s">
        <v>164</v>
      </c>
      <c r="G34" s="290" t="s">
        <v>166</v>
      </c>
      <c r="H34" s="290" t="s">
        <v>14</v>
      </c>
      <c r="I34" s="290" t="s">
        <v>1008</v>
      </c>
      <c r="J34" s="290">
        <v>2</v>
      </c>
      <c r="K34" s="290" t="s">
        <v>1446</v>
      </c>
      <c r="L34" s="290"/>
      <c r="M34" s="290">
        <v>2</v>
      </c>
      <c r="N34" s="290">
        <v>2</v>
      </c>
      <c r="O34" s="290">
        <f t="shared" si="0"/>
        <v>2</v>
      </c>
      <c r="P34" s="290"/>
      <c r="Q34" s="290" t="s">
        <v>13</v>
      </c>
      <c r="R34" s="290" t="s">
        <v>1566</v>
      </c>
      <c r="S34" s="290" t="s">
        <v>1311</v>
      </c>
      <c r="T34" s="439" t="s">
        <v>817</v>
      </c>
      <c r="U34" s="290">
        <v>21942</v>
      </c>
      <c r="V34" s="290">
        <v>21800</v>
      </c>
      <c r="W34" s="290">
        <v>1095</v>
      </c>
      <c r="X34" s="290">
        <v>142</v>
      </c>
      <c r="Y34" s="290">
        <f t="shared" si="1"/>
        <v>20847</v>
      </c>
      <c r="Z34" s="290" t="s">
        <v>13</v>
      </c>
      <c r="AA34" s="290"/>
      <c r="AB34" s="290" t="s">
        <v>1586</v>
      </c>
      <c r="AC34" s="290" t="s">
        <v>1586</v>
      </c>
      <c r="AD34" s="290">
        <v>0</v>
      </c>
      <c r="AE34" s="290" t="s">
        <v>1614</v>
      </c>
      <c r="AF34" s="290">
        <v>1300</v>
      </c>
      <c r="AG34" s="290">
        <f t="shared" si="2"/>
        <v>1300</v>
      </c>
      <c r="AH34" s="290">
        <f t="shared" si="3"/>
        <v>1300</v>
      </c>
      <c r="AI34" s="290">
        <f t="shared" si="4"/>
        <v>19547</v>
      </c>
      <c r="AJ34" s="430"/>
      <c r="AK34" s="430"/>
      <c r="AL34" s="290">
        <f t="shared" si="5"/>
        <v>0</v>
      </c>
      <c r="AM34" s="290">
        <f t="shared" si="9"/>
        <v>1300</v>
      </c>
      <c r="AN34" s="290">
        <f t="shared" si="6"/>
        <v>1300</v>
      </c>
      <c r="AO34" s="290">
        <f t="shared" si="7"/>
        <v>19547</v>
      </c>
      <c r="AP34" s="451"/>
      <c r="AQ34" s="290"/>
      <c r="AR34" s="290" t="s">
        <v>13</v>
      </c>
      <c r="AS34" s="290"/>
    </row>
    <row r="35" spans="1:45" x14ac:dyDescent="0.2">
      <c r="A35" s="290">
        <v>1516</v>
      </c>
      <c r="B35" s="290" t="s">
        <v>16</v>
      </c>
      <c r="C35" s="290" t="s">
        <v>970</v>
      </c>
      <c r="D35" s="290" t="s">
        <v>681</v>
      </c>
      <c r="E35" s="290" t="s">
        <v>269</v>
      </c>
      <c r="F35" s="290" t="s">
        <v>969</v>
      </c>
      <c r="G35" s="290" t="s">
        <v>972</v>
      </c>
      <c r="H35" s="290" t="s">
        <v>14</v>
      </c>
      <c r="I35" s="290" t="s">
        <v>1008</v>
      </c>
      <c r="J35" s="290">
        <v>1</v>
      </c>
      <c r="K35" s="290" t="s">
        <v>1575</v>
      </c>
      <c r="L35" s="290"/>
      <c r="M35" s="290">
        <v>1</v>
      </c>
      <c r="N35" s="290">
        <v>2</v>
      </c>
      <c r="O35" s="290">
        <f t="shared" si="0"/>
        <v>1.5</v>
      </c>
      <c r="P35" s="290"/>
      <c r="Q35" s="290" t="s">
        <v>13</v>
      </c>
      <c r="R35" s="290" t="s">
        <v>1566</v>
      </c>
      <c r="S35" s="290" t="s">
        <v>1339</v>
      </c>
      <c r="T35" s="439" t="s">
        <v>817</v>
      </c>
      <c r="U35" s="290">
        <v>21140</v>
      </c>
      <c r="V35" s="290">
        <v>8500</v>
      </c>
      <c r="W35" s="290">
        <v>297</v>
      </c>
      <c r="X35" s="290">
        <v>12640</v>
      </c>
      <c r="Y35" s="290">
        <f t="shared" si="1"/>
        <v>20843</v>
      </c>
      <c r="Z35" s="290" t="s">
        <v>13</v>
      </c>
      <c r="AA35" s="290"/>
      <c r="AB35" s="290" t="s">
        <v>1615</v>
      </c>
      <c r="AC35" s="290" t="s">
        <v>1615</v>
      </c>
      <c r="AD35" s="290">
        <v>0</v>
      </c>
      <c r="AE35" s="290" t="s">
        <v>1616</v>
      </c>
      <c r="AF35" s="290">
        <v>1500</v>
      </c>
      <c r="AG35" s="290">
        <f t="shared" si="2"/>
        <v>1500</v>
      </c>
      <c r="AH35" s="290">
        <f t="shared" si="3"/>
        <v>1500</v>
      </c>
      <c r="AI35" s="290">
        <f t="shared" si="4"/>
        <v>19343</v>
      </c>
      <c r="AJ35" s="430"/>
      <c r="AK35" s="430"/>
      <c r="AL35" s="290">
        <f t="shared" si="5"/>
        <v>0</v>
      </c>
      <c r="AM35" s="290">
        <f t="shared" si="9"/>
        <v>1500</v>
      </c>
      <c r="AN35" s="290">
        <f t="shared" si="6"/>
        <v>1500</v>
      </c>
      <c r="AO35" s="290">
        <f t="shared" si="7"/>
        <v>19343</v>
      </c>
      <c r="AP35" s="451"/>
      <c r="AQ35" s="290"/>
      <c r="AR35" s="290" t="s">
        <v>13</v>
      </c>
      <c r="AS35" s="290"/>
    </row>
    <row r="36" spans="1:45" x14ac:dyDescent="0.2">
      <c r="A36" s="290">
        <v>1516</v>
      </c>
      <c r="B36" s="290" t="s">
        <v>16</v>
      </c>
      <c r="C36" s="290" t="s">
        <v>320</v>
      </c>
      <c r="D36" s="290" t="s">
        <v>322</v>
      </c>
      <c r="E36" s="290" t="s">
        <v>13</v>
      </c>
      <c r="F36" s="290" t="s">
        <v>321</v>
      </c>
      <c r="G36" s="290" t="s">
        <v>323</v>
      </c>
      <c r="H36" s="290" t="s">
        <v>14</v>
      </c>
      <c r="I36" s="290" t="s">
        <v>1008</v>
      </c>
      <c r="J36" s="290">
        <v>2</v>
      </c>
      <c r="K36" s="290" t="s">
        <v>1446</v>
      </c>
      <c r="L36" s="290"/>
      <c r="M36" s="290">
        <v>2</v>
      </c>
      <c r="N36" s="290">
        <v>2</v>
      </c>
      <c r="O36" s="290">
        <f t="shared" si="0"/>
        <v>2</v>
      </c>
      <c r="P36" s="290"/>
      <c r="Q36" s="290" t="s">
        <v>13</v>
      </c>
      <c r="R36" s="290" t="s">
        <v>1566</v>
      </c>
      <c r="S36" s="290" t="s">
        <v>1315</v>
      </c>
      <c r="T36" s="439" t="s">
        <v>817</v>
      </c>
      <c r="U36" s="290">
        <v>21942</v>
      </c>
      <c r="V36" s="290">
        <v>12222</v>
      </c>
      <c r="W36" s="290">
        <v>2786</v>
      </c>
      <c r="X36" s="290">
        <v>629.20000000000005</v>
      </c>
      <c r="Y36" s="290">
        <f t="shared" si="1"/>
        <v>19156</v>
      </c>
      <c r="Z36" s="290" t="s">
        <v>13</v>
      </c>
      <c r="AA36" s="290"/>
      <c r="AB36" s="290" t="s">
        <v>1617</v>
      </c>
      <c r="AC36" s="290" t="s">
        <v>1587</v>
      </c>
      <c r="AD36" s="290">
        <v>0</v>
      </c>
      <c r="AE36" s="290" t="s">
        <v>13</v>
      </c>
      <c r="AF36" s="290"/>
      <c r="AG36" s="290">
        <f t="shared" si="2"/>
        <v>0</v>
      </c>
      <c r="AH36" s="290">
        <f t="shared" si="3"/>
        <v>0</v>
      </c>
      <c r="AI36" s="290">
        <f t="shared" si="4"/>
        <v>19156</v>
      </c>
      <c r="AJ36" s="430"/>
      <c r="AK36" s="430"/>
      <c r="AL36" s="290">
        <f t="shared" si="5"/>
        <v>0</v>
      </c>
      <c r="AM36" s="290">
        <f t="shared" si="9"/>
        <v>0</v>
      </c>
      <c r="AN36" s="290">
        <f t="shared" si="6"/>
        <v>0</v>
      </c>
      <c r="AO36" s="290">
        <f t="shared" si="7"/>
        <v>19156</v>
      </c>
      <c r="AP36" s="451"/>
      <c r="AQ36" s="290"/>
      <c r="AR36" s="290" t="s">
        <v>1618</v>
      </c>
      <c r="AS36" s="290"/>
    </row>
    <row r="37" spans="1:45" x14ac:dyDescent="0.2">
      <c r="A37" s="290">
        <v>1516</v>
      </c>
      <c r="B37" s="290" t="s">
        <v>16</v>
      </c>
      <c r="C37" s="290" t="s">
        <v>1129</v>
      </c>
      <c r="D37" s="290" t="s">
        <v>1128</v>
      </c>
      <c r="E37" s="290" t="s">
        <v>13</v>
      </c>
      <c r="F37" s="290" t="s">
        <v>1127</v>
      </c>
      <c r="G37" s="290" t="s">
        <v>1131</v>
      </c>
      <c r="H37" s="290" t="s">
        <v>14</v>
      </c>
      <c r="I37" s="290" t="s">
        <v>1008</v>
      </c>
      <c r="J37" s="290">
        <v>1</v>
      </c>
      <c r="K37" s="287" t="s">
        <v>1575</v>
      </c>
      <c r="L37" s="287"/>
      <c r="M37" s="290">
        <v>2</v>
      </c>
      <c r="N37" s="290">
        <v>2</v>
      </c>
      <c r="O37" s="290">
        <f t="shared" si="0"/>
        <v>2</v>
      </c>
      <c r="P37" s="290"/>
      <c r="Q37" s="290" t="s">
        <v>13</v>
      </c>
      <c r="R37" s="290" t="s">
        <v>1566</v>
      </c>
      <c r="S37" s="290" t="s">
        <v>1311</v>
      </c>
      <c r="T37" s="439" t="s">
        <v>817</v>
      </c>
      <c r="U37" s="290">
        <v>21942</v>
      </c>
      <c r="V37" s="290">
        <v>9732</v>
      </c>
      <c r="W37" s="290">
        <v>0</v>
      </c>
      <c r="X37" s="290">
        <v>12210</v>
      </c>
      <c r="Y37" s="290">
        <f t="shared" si="1"/>
        <v>21942</v>
      </c>
      <c r="Z37" s="290" t="s">
        <v>13</v>
      </c>
      <c r="AA37" s="290"/>
      <c r="AB37" s="290" t="s">
        <v>1619</v>
      </c>
      <c r="AC37" s="290" t="s">
        <v>1619</v>
      </c>
      <c r="AD37" s="290">
        <v>2100</v>
      </c>
      <c r="AE37" s="290" t="s">
        <v>1569</v>
      </c>
      <c r="AF37" s="290">
        <v>995</v>
      </c>
      <c r="AG37" s="290">
        <f t="shared" si="2"/>
        <v>995</v>
      </c>
      <c r="AH37" s="290">
        <f t="shared" si="3"/>
        <v>3095</v>
      </c>
      <c r="AI37" s="290">
        <f t="shared" si="4"/>
        <v>18847</v>
      </c>
      <c r="AJ37" s="430"/>
      <c r="AK37" s="430"/>
      <c r="AL37" s="290">
        <f t="shared" si="5"/>
        <v>0</v>
      </c>
      <c r="AM37" s="290">
        <f t="shared" si="9"/>
        <v>995</v>
      </c>
      <c r="AN37" s="290">
        <f t="shared" si="6"/>
        <v>3095</v>
      </c>
      <c r="AO37" s="290">
        <f t="shared" si="7"/>
        <v>18847</v>
      </c>
      <c r="AP37" s="451"/>
      <c r="AQ37" s="290"/>
      <c r="AR37" s="290" t="s">
        <v>13</v>
      </c>
      <c r="AS37" s="290"/>
    </row>
    <row r="38" spans="1:45" x14ac:dyDescent="0.2">
      <c r="A38" s="290">
        <v>1516</v>
      </c>
      <c r="B38" s="290" t="s">
        <v>16</v>
      </c>
      <c r="C38" s="290" t="s">
        <v>1026</v>
      </c>
      <c r="D38" s="290" t="s">
        <v>1025</v>
      </c>
      <c r="E38" s="290" t="s">
        <v>709</v>
      </c>
      <c r="F38" s="290" t="s">
        <v>1024</v>
      </c>
      <c r="G38" s="290" t="s">
        <v>1028</v>
      </c>
      <c r="H38" s="290" t="s">
        <v>14</v>
      </c>
      <c r="I38" s="290" t="s">
        <v>1008</v>
      </c>
      <c r="J38" s="290">
        <v>1</v>
      </c>
      <c r="K38" s="287" t="s">
        <v>1575</v>
      </c>
      <c r="L38" s="287"/>
      <c r="M38" s="290">
        <v>1</v>
      </c>
      <c r="N38" s="290">
        <v>2</v>
      </c>
      <c r="O38" s="290">
        <f t="shared" si="0"/>
        <v>1.5</v>
      </c>
      <c r="P38" s="290">
        <v>1</v>
      </c>
      <c r="Q38" s="290" t="s">
        <v>13</v>
      </c>
      <c r="R38" s="290" t="s">
        <v>1566</v>
      </c>
      <c r="S38" s="290" t="s">
        <v>1304</v>
      </c>
      <c r="T38" s="439" t="s">
        <v>817</v>
      </c>
      <c r="U38" s="290">
        <v>21942</v>
      </c>
      <c r="V38" s="290">
        <v>21942</v>
      </c>
      <c r="W38" s="290">
        <v>0</v>
      </c>
      <c r="X38" s="290">
        <v>0</v>
      </c>
      <c r="Y38" s="290">
        <f t="shared" si="1"/>
        <v>21942</v>
      </c>
      <c r="Z38" s="290" t="s">
        <v>1620</v>
      </c>
      <c r="AA38" s="290">
        <v>1050</v>
      </c>
      <c r="AB38" s="290" t="s">
        <v>1621</v>
      </c>
      <c r="AC38" s="290" t="s">
        <v>1621</v>
      </c>
      <c r="AD38" s="290">
        <v>2100</v>
      </c>
      <c r="AE38" s="290" t="s">
        <v>13</v>
      </c>
      <c r="AF38" s="290"/>
      <c r="AG38" s="290">
        <f t="shared" si="2"/>
        <v>1050</v>
      </c>
      <c r="AH38" s="290">
        <f t="shared" si="3"/>
        <v>3150</v>
      </c>
      <c r="AI38" s="290">
        <f t="shared" si="4"/>
        <v>18792</v>
      </c>
      <c r="AJ38" s="430"/>
      <c r="AK38" s="430"/>
      <c r="AL38" s="290">
        <f t="shared" si="5"/>
        <v>0</v>
      </c>
      <c r="AM38" s="290">
        <f t="shared" si="9"/>
        <v>1050</v>
      </c>
      <c r="AN38" s="290">
        <f t="shared" si="6"/>
        <v>3150</v>
      </c>
      <c r="AO38" s="290">
        <f t="shared" si="7"/>
        <v>18792</v>
      </c>
      <c r="AP38" s="451"/>
      <c r="AQ38" s="290"/>
      <c r="AR38" s="290" t="s">
        <v>13</v>
      </c>
      <c r="AS38" s="290"/>
    </row>
    <row r="39" spans="1:45" x14ac:dyDescent="0.2">
      <c r="A39" s="290">
        <v>1516</v>
      </c>
      <c r="B39" s="290" t="s">
        <v>16</v>
      </c>
      <c r="C39" s="290" t="s">
        <v>925</v>
      </c>
      <c r="D39" s="290" t="s">
        <v>924</v>
      </c>
      <c r="E39" s="290" t="s">
        <v>1622</v>
      </c>
      <c r="F39" s="290" t="s">
        <v>923</v>
      </c>
      <c r="G39" s="290" t="s">
        <v>1623</v>
      </c>
      <c r="H39" s="290" t="s">
        <v>14</v>
      </c>
      <c r="I39" s="290" t="s">
        <v>1008</v>
      </c>
      <c r="J39" s="290">
        <v>1</v>
      </c>
      <c r="K39" s="290" t="s">
        <v>1575</v>
      </c>
      <c r="L39" s="290"/>
      <c r="M39" s="290">
        <v>2</v>
      </c>
      <c r="N39" s="290">
        <v>1</v>
      </c>
      <c r="O39" s="290">
        <f t="shared" si="0"/>
        <v>1.5</v>
      </c>
      <c r="P39" s="290"/>
      <c r="Q39" s="290" t="s">
        <v>13</v>
      </c>
      <c r="R39" s="290" t="s">
        <v>1566</v>
      </c>
      <c r="S39" s="290" t="s">
        <v>1311</v>
      </c>
      <c r="T39" s="439" t="s">
        <v>817</v>
      </c>
      <c r="U39" s="290">
        <v>21942</v>
      </c>
      <c r="V39" s="290">
        <v>3150</v>
      </c>
      <c r="W39" s="290">
        <v>0</v>
      </c>
      <c r="X39" s="290">
        <v>18792</v>
      </c>
      <c r="Y39" s="290">
        <f t="shared" si="1"/>
        <v>21942</v>
      </c>
      <c r="Z39" s="290" t="s">
        <v>1620</v>
      </c>
      <c r="AA39" s="290">
        <v>1050</v>
      </c>
      <c r="AB39" s="290" t="s">
        <v>1587</v>
      </c>
      <c r="AC39" s="290" t="s">
        <v>1587</v>
      </c>
      <c r="AD39" s="290">
        <v>2100</v>
      </c>
      <c r="AE39" s="290" t="s">
        <v>13</v>
      </c>
      <c r="AF39" s="290"/>
      <c r="AG39" s="290">
        <f t="shared" si="2"/>
        <v>1050</v>
      </c>
      <c r="AH39" s="290">
        <f t="shared" si="3"/>
        <v>3150</v>
      </c>
      <c r="AI39" s="290">
        <f t="shared" si="4"/>
        <v>18792</v>
      </c>
      <c r="AJ39" s="430"/>
      <c r="AK39" s="430"/>
      <c r="AL39" s="290">
        <f t="shared" si="5"/>
        <v>0</v>
      </c>
      <c r="AM39" s="290">
        <f t="shared" si="9"/>
        <v>1050</v>
      </c>
      <c r="AN39" s="290">
        <f t="shared" si="6"/>
        <v>3150</v>
      </c>
      <c r="AO39" s="290">
        <f t="shared" si="7"/>
        <v>18792</v>
      </c>
      <c r="AP39" s="451"/>
      <c r="AQ39" s="290"/>
      <c r="AR39" s="290" t="s">
        <v>13</v>
      </c>
      <c r="AS39" s="290"/>
    </row>
    <row r="40" spans="1:45" x14ac:dyDescent="0.2">
      <c r="A40" s="290">
        <v>1516</v>
      </c>
      <c r="B40" s="290" t="s">
        <v>16</v>
      </c>
      <c r="C40" s="290" t="s">
        <v>536</v>
      </c>
      <c r="D40" s="290" t="s">
        <v>154</v>
      </c>
      <c r="E40" s="290" t="s">
        <v>1624</v>
      </c>
      <c r="F40" s="290" t="s">
        <v>537</v>
      </c>
      <c r="G40" s="290" t="s">
        <v>538</v>
      </c>
      <c r="H40" s="290" t="s">
        <v>14</v>
      </c>
      <c r="I40" s="290" t="s">
        <v>1008</v>
      </c>
      <c r="J40" s="290">
        <v>2</v>
      </c>
      <c r="K40" s="290" t="s">
        <v>1446</v>
      </c>
      <c r="L40" s="290"/>
      <c r="M40" s="290">
        <v>2</v>
      </c>
      <c r="N40" s="290">
        <v>2</v>
      </c>
      <c r="O40" s="290">
        <f t="shared" si="0"/>
        <v>2</v>
      </c>
      <c r="P40" s="290"/>
      <c r="Q40" s="290" t="s">
        <v>13</v>
      </c>
      <c r="R40" s="290" t="s">
        <v>1566</v>
      </c>
      <c r="S40" s="290" t="s">
        <v>1330</v>
      </c>
      <c r="T40" s="439" t="s">
        <v>817</v>
      </c>
      <c r="U40" s="290">
        <v>21942</v>
      </c>
      <c r="V40" s="290">
        <v>20500</v>
      </c>
      <c r="W40" s="290">
        <v>3401</v>
      </c>
      <c r="X40" s="290">
        <v>1442</v>
      </c>
      <c r="Y40" s="290">
        <f t="shared" si="1"/>
        <v>18541</v>
      </c>
      <c r="Z40" s="290" t="s">
        <v>13</v>
      </c>
      <c r="AA40" s="290"/>
      <c r="AB40" s="290" t="s">
        <v>1586</v>
      </c>
      <c r="AC40" s="290" t="s">
        <v>1586</v>
      </c>
      <c r="AD40" s="290">
        <v>0</v>
      </c>
      <c r="AE40" s="290" t="s">
        <v>13</v>
      </c>
      <c r="AF40" s="290"/>
      <c r="AG40" s="290">
        <f t="shared" si="2"/>
        <v>0</v>
      </c>
      <c r="AH40" s="290">
        <f t="shared" si="3"/>
        <v>0</v>
      </c>
      <c r="AI40" s="290">
        <f t="shared" si="4"/>
        <v>18541</v>
      </c>
      <c r="AJ40" s="430"/>
      <c r="AK40" s="430"/>
      <c r="AL40" s="290">
        <f t="shared" si="5"/>
        <v>0</v>
      </c>
      <c r="AM40" s="290">
        <f t="shared" si="9"/>
        <v>0</v>
      </c>
      <c r="AN40" s="290">
        <f t="shared" si="6"/>
        <v>0</v>
      </c>
      <c r="AO40" s="290">
        <f t="shared" si="7"/>
        <v>18541</v>
      </c>
      <c r="AP40" s="451"/>
      <c r="AQ40" s="290"/>
      <c r="AR40" s="290" t="s">
        <v>13</v>
      </c>
      <c r="AS40" s="290"/>
    </row>
    <row r="41" spans="1:45" x14ac:dyDescent="0.2">
      <c r="A41" s="290">
        <v>1516</v>
      </c>
      <c r="B41" s="290" t="s">
        <v>16</v>
      </c>
      <c r="C41" s="290" t="s">
        <v>834</v>
      </c>
      <c r="D41" s="290" t="s">
        <v>134</v>
      </c>
      <c r="E41" s="290" t="s">
        <v>13</v>
      </c>
      <c r="F41" s="290" t="s">
        <v>833</v>
      </c>
      <c r="G41" s="290" t="s">
        <v>1625</v>
      </c>
      <c r="H41" s="290" t="s">
        <v>14</v>
      </c>
      <c r="I41" s="290" t="s">
        <v>1008</v>
      </c>
      <c r="J41" s="290">
        <v>1</v>
      </c>
      <c r="K41" s="290" t="s">
        <v>1575</v>
      </c>
      <c r="L41" s="290"/>
      <c r="M41" s="290">
        <v>2</v>
      </c>
      <c r="N41" s="290">
        <v>2</v>
      </c>
      <c r="O41" s="290">
        <f t="shared" si="0"/>
        <v>2</v>
      </c>
      <c r="P41" s="290"/>
      <c r="Q41" s="290" t="s">
        <v>13</v>
      </c>
      <c r="R41" s="290" t="s">
        <v>1566</v>
      </c>
      <c r="S41" s="290" t="s">
        <v>1311</v>
      </c>
      <c r="T41" s="439" t="s">
        <v>817</v>
      </c>
      <c r="U41" s="290">
        <v>21942</v>
      </c>
      <c r="V41" s="290">
        <v>21942</v>
      </c>
      <c r="W41" s="290">
        <v>0</v>
      </c>
      <c r="X41" s="290">
        <v>0</v>
      </c>
      <c r="Y41" s="290">
        <f t="shared" si="1"/>
        <v>21942</v>
      </c>
      <c r="Z41" s="290" t="s">
        <v>1579</v>
      </c>
      <c r="AA41" s="290">
        <v>1545</v>
      </c>
      <c r="AB41" s="290" t="s">
        <v>1626</v>
      </c>
      <c r="AC41" s="290" t="s">
        <v>1626</v>
      </c>
      <c r="AD41" s="290">
        <v>2100</v>
      </c>
      <c r="AE41" s="290" t="s">
        <v>13</v>
      </c>
      <c r="AF41" s="290"/>
      <c r="AG41" s="290">
        <f t="shared" si="2"/>
        <v>1545</v>
      </c>
      <c r="AH41" s="290">
        <f t="shared" si="3"/>
        <v>3645</v>
      </c>
      <c r="AI41" s="290">
        <f t="shared" si="4"/>
        <v>18297</v>
      </c>
      <c r="AJ41" s="430"/>
      <c r="AK41" s="430"/>
      <c r="AL41" s="290">
        <f t="shared" si="5"/>
        <v>0</v>
      </c>
      <c r="AM41" s="290">
        <f t="shared" si="9"/>
        <v>1545</v>
      </c>
      <c r="AN41" s="290">
        <f t="shared" si="6"/>
        <v>3645</v>
      </c>
      <c r="AO41" s="290">
        <f t="shared" si="7"/>
        <v>18297</v>
      </c>
      <c r="AP41" s="451"/>
      <c r="AQ41" s="290"/>
      <c r="AR41" s="290" t="s">
        <v>13</v>
      </c>
      <c r="AS41" s="290"/>
    </row>
    <row r="42" spans="1:45" x14ac:dyDescent="0.2">
      <c r="A42" s="290">
        <v>1516</v>
      </c>
      <c r="B42" s="290" t="s">
        <v>16</v>
      </c>
      <c r="C42" s="290" t="s">
        <v>945</v>
      </c>
      <c r="D42" s="290" t="s">
        <v>944</v>
      </c>
      <c r="E42" s="290" t="s">
        <v>257</v>
      </c>
      <c r="F42" s="290" t="s">
        <v>943</v>
      </c>
      <c r="G42" s="290" t="s">
        <v>1627</v>
      </c>
      <c r="H42" s="290" t="s">
        <v>14</v>
      </c>
      <c r="I42" s="290" t="s">
        <v>1008</v>
      </c>
      <c r="J42" s="290">
        <v>1</v>
      </c>
      <c r="K42" s="290" t="s">
        <v>1575</v>
      </c>
      <c r="L42" s="290"/>
      <c r="M42" s="290">
        <v>1.5</v>
      </c>
      <c r="N42" s="290">
        <v>1</v>
      </c>
      <c r="O42" s="290">
        <f t="shared" si="0"/>
        <v>1.25</v>
      </c>
      <c r="P42" s="290"/>
      <c r="Q42" s="290" t="s">
        <v>13</v>
      </c>
      <c r="R42" s="290" t="s">
        <v>1566</v>
      </c>
      <c r="S42" s="290" t="s">
        <v>1336</v>
      </c>
      <c r="T42" s="439" t="s">
        <v>817</v>
      </c>
      <c r="U42" s="290">
        <v>21246</v>
      </c>
      <c r="V42" s="290">
        <v>21246</v>
      </c>
      <c r="W42" s="290">
        <v>0</v>
      </c>
      <c r="X42" s="290">
        <v>0</v>
      </c>
      <c r="Y42" s="290">
        <f t="shared" si="1"/>
        <v>21246</v>
      </c>
      <c r="Z42" s="290" t="s">
        <v>1620</v>
      </c>
      <c r="AA42" s="290">
        <v>1050</v>
      </c>
      <c r="AB42" s="290" t="s">
        <v>1628</v>
      </c>
      <c r="AC42" s="290" t="s">
        <v>1628</v>
      </c>
      <c r="AD42" s="290">
        <v>1925</v>
      </c>
      <c r="AE42" s="290" t="s">
        <v>13</v>
      </c>
      <c r="AF42" s="290"/>
      <c r="AG42" s="290">
        <f t="shared" si="2"/>
        <v>1050</v>
      </c>
      <c r="AH42" s="290">
        <f t="shared" si="3"/>
        <v>2975</v>
      </c>
      <c r="AI42" s="290">
        <f t="shared" si="4"/>
        <v>18271</v>
      </c>
      <c r="AJ42" s="430"/>
      <c r="AK42" s="430"/>
      <c r="AL42" s="290">
        <f t="shared" si="5"/>
        <v>0</v>
      </c>
      <c r="AM42" s="290">
        <f t="shared" si="9"/>
        <v>1050</v>
      </c>
      <c r="AN42" s="290">
        <f t="shared" si="6"/>
        <v>2975</v>
      </c>
      <c r="AO42" s="290">
        <f t="shared" si="7"/>
        <v>18271</v>
      </c>
      <c r="AP42" s="451"/>
      <c r="AQ42" s="290"/>
      <c r="AR42" s="290" t="s">
        <v>13</v>
      </c>
      <c r="AS42" s="290"/>
    </row>
    <row r="43" spans="1:45" x14ac:dyDescent="0.2">
      <c r="A43" s="290">
        <v>1516</v>
      </c>
      <c r="B43" s="290" t="s">
        <v>16</v>
      </c>
      <c r="C43" s="290" t="s">
        <v>465</v>
      </c>
      <c r="D43" s="290" t="s">
        <v>467</v>
      </c>
      <c r="E43" s="290" t="s">
        <v>1629</v>
      </c>
      <c r="F43" s="290" t="s">
        <v>1630</v>
      </c>
      <c r="G43" s="290" t="s">
        <v>468</v>
      </c>
      <c r="H43" s="290" t="s">
        <v>14</v>
      </c>
      <c r="I43" s="290" t="s">
        <v>1008</v>
      </c>
      <c r="J43" s="290">
        <v>2</v>
      </c>
      <c r="K43" s="290" t="s">
        <v>1446</v>
      </c>
      <c r="L43" s="290"/>
      <c r="M43" s="290">
        <v>2</v>
      </c>
      <c r="N43" s="290">
        <v>2</v>
      </c>
      <c r="O43" s="290">
        <f t="shared" si="0"/>
        <v>2</v>
      </c>
      <c r="P43" s="290"/>
      <c r="Q43" s="290" t="s">
        <v>13</v>
      </c>
      <c r="R43" s="290" t="s">
        <v>1566</v>
      </c>
      <c r="S43" s="290" t="s">
        <v>1313</v>
      </c>
      <c r="T43" s="439" t="s">
        <v>817</v>
      </c>
      <c r="U43" s="290">
        <v>19535</v>
      </c>
      <c r="V43" s="290">
        <v>19535</v>
      </c>
      <c r="W43" s="290">
        <v>0</v>
      </c>
      <c r="X43" s="290">
        <v>0</v>
      </c>
      <c r="Y43" s="290">
        <f t="shared" si="1"/>
        <v>19535</v>
      </c>
      <c r="Z43" s="290" t="s">
        <v>13</v>
      </c>
      <c r="AA43" s="290"/>
      <c r="AB43" s="290" t="s">
        <v>1631</v>
      </c>
      <c r="AC43" s="290" t="s">
        <v>1631</v>
      </c>
      <c r="AD43" s="290">
        <v>1575</v>
      </c>
      <c r="AE43" s="290" t="s">
        <v>13</v>
      </c>
      <c r="AF43" s="290"/>
      <c r="AG43" s="290">
        <f t="shared" si="2"/>
        <v>0</v>
      </c>
      <c r="AH43" s="290">
        <f t="shared" si="3"/>
        <v>1575</v>
      </c>
      <c r="AI43" s="290">
        <f t="shared" si="4"/>
        <v>17960</v>
      </c>
      <c r="AJ43" s="430"/>
      <c r="AK43" s="430"/>
      <c r="AL43" s="290">
        <f t="shared" si="5"/>
        <v>0</v>
      </c>
      <c r="AM43" s="290">
        <f t="shared" si="9"/>
        <v>0</v>
      </c>
      <c r="AN43" s="290">
        <f t="shared" si="6"/>
        <v>1575</v>
      </c>
      <c r="AO43" s="290">
        <f t="shared" si="7"/>
        <v>17960</v>
      </c>
      <c r="AP43" s="451"/>
      <c r="AQ43" s="290"/>
      <c r="AR43" s="290" t="s">
        <v>13</v>
      </c>
      <c r="AS43" s="290"/>
    </row>
    <row r="44" spans="1:45" x14ac:dyDescent="0.2">
      <c r="A44" s="290">
        <v>1516</v>
      </c>
      <c r="B44" s="290" t="s">
        <v>16</v>
      </c>
      <c r="C44" s="290" t="s">
        <v>902</v>
      </c>
      <c r="D44" s="290" t="s">
        <v>901</v>
      </c>
      <c r="E44" s="290" t="s">
        <v>739</v>
      </c>
      <c r="F44" s="290" t="s">
        <v>900</v>
      </c>
      <c r="G44" s="290" t="s">
        <v>1632</v>
      </c>
      <c r="H44" s="290" t="s">
        <v>14</v>
      </c>
      <c r="I44" s="290" t="s">
        <v>1008</v>
      </c>
      <c r="J44" s="290">
        <v>1</v>
      </c>
      <c r="K44" s="290" t="s">
        <v>1575</v>
      </c>
      <c r="L44" s="290"/>
      <c r="M44" s="290">
        <v>1</v>
      </c>
      <c r="N44" s="290">
        <v>1.5</v>
      </c>
      <c r="O44" s="290">
        <f t="shared" si="0"/>
        <v>1.25</v>
      </c>
      <c r="P44" s="290"/>
      <c r="Q44" s="290" t="s">
        <v>13</v>
      </c>
      <c r="R44" s="290" t="s">
        <v>1566</v>
      </c>
      <c r="S44" s="290" t="s">
        <v>1330</v>
      </c>
      <c r="T44" s="439" t="s">
        <v>817</v>
      </c>
      <c r="U44" s="290">
        <v>20549</v>
      </c>
      <c r="V44" s="290">
        <v>2625</v>
      </c>
      <c r="W44" s="290">
        <v>0</v>
      </c>
      <c r="X44" s="290">
        <v>17924</v>
      </c>
      <c r="Y44" s="290">
        <f t="shared" si="1"/>
        <v>20549</v>
      </c>
      <c r="Z44" s="290" t="s">
        <v>1620</v>
      </c>
      <c r="AA44" s="290">
        <v>1050</v>
      </c>
      <c r="AB44" s="290" t="s">
        <v>1587</v>
      </c>
      <c r="AC44" s="290" t="s">
        <v>1587</v>
      </c>
      <c r="AD44" s="290">
        <v>1575</v>
      </c>
      <c r="AE44" s="290" t="s">
        <v>13</v>
      </c>
      <c r="AF44" s="290"/>
      <c r="AG44" s="290">
        <f t="shared" si="2"/>
        <v>1050</v>
      </c>
      <c r="AH44" s="290">
        <f t="shared" si="3"/>
        <v>2625</v>
      </c>
      <c r="AI44" s="290">
        <f t="shared" si="4"/>
        <v>17924</v>
      </c>
      <c r="AJ44" s="430"/>
      <c r="AK44" s="430"/>
      <c r="AL44" s="290">
        <f t="shared" si="5"/>
        <v>0</v>
      </c>
      <c r="AM44" s="290">
        <f t="shared" si="9"/>
        <v>1050</v>
      </c>
      <c r="AN44" s="290">
        <f t="shared" si="6"/>
        <v>2625</v>
      </c>
      <c r="AO44" s="290">
        <f t="shared" si="7"/>
        <v>17924</v>
      </c>
      <c r="AP44" s="451"/>
      <c r="AQ44" s="290"/>
      <c r="AR44" s="290" t="s">
        <v>13</v>
      </c>
      <c r="AS44" s="290"/>
    </row>
    <row r="45" spans="1:45" x14ac:dyDescent="0.2">
      <c r="A45" s="290">
        <v>1516</v>
      </c>
      <c r="B45" s="290" t="s">
        <v>16</v>
      </c>
      <c r="C45" s="290" t="s">
        <v>734</v>
      </c>
      <c r="D45" s="290" t="s">
        <v>733</v>
      </c>
      <c r="E45" s="290" t="s">
        <v>1633</v>
      </c>
      <c r="F45" s="290" t="s">
        <v>732</v>
      </c>
      <c r="G45" s="290" t="s">
        <v>1634</v>
      </c>
      <c r="H45" s="290" t="s">
        <v>14</v>
      </c>
      <c r="I45" s="290" t="s">
        <v>1008</v>
      </c>
      <c r="J45" s="290">
        <v>1</v>
      </c>
      <c r="K45" s="290" t="s">
        <v>1575</v>
      </c>
      <c r="L45" s="290"/>
      <c r="M45" s="290">
        <v>1.5</v>
      </c>
      <c r="N45" s="290">
        <v>2</v>
      </c>
      <c r="O45" s="290">
        <f t="shared" si="0"/>
        <v>1.75</v>
      </c>
      <c r="P45" s="290"/>
      <c r="Q45" s="290" t="s">
        <v>13</v>
      </c>
      <c r="R45" s="290" t="s">
        <v>1566</v>
      </c>
      <c r="S45" s="290" t="s">
        <v>1304</v>
      </c>
      <c r="T45" s="439" t="s">
        <v>817</v>
      </c>
      <c r="U45" s="290">
        <v>21942</v>
      </c>
      <c r="V45" s="290">
        <v>13942</v>
      </c>
      <c r="W45" s="290">
        <v>4122</v>
      </c>
      <c r="X45" s="290">
        <v>0</v>
      </c>
      <c r="Y45" s="290">
        <f t="shared" si="1"/>
        <v>17820</v>
      </c>
      <c r="Z45" s="290" t="s">
        <v>1576</v>
      </c>
      <c r="AA45" s="290">
        <v>510</v>
      </c>
      <c r="AB45" s="290" t="s">
        <v>1635</v>
      </c>
      <c r="AC45" s="290" t="s">
        <v>1635</v>
      </c>
      <c r="AD45" s="290">
        <v>0</v>
      </c>
      <c r="AE45" s="290" t="s">
        <v>13</v>
      </c>
      <c r="AF45" s="290"/>
      <c r="AG45" s="290">
        <f t="shared" si="2"/>
        <v>510</v>
      </c>
      <c r="AH45" s="290">
        <f t="shared" si="3"/>
        <v>510</v>
      </c>
      <c r="AI45" s="290">
        <f t="shared" si="4"/>
        <v>17310</v>
      </c>
      <c r="AJ45" s="430"/>
      <c r="AK45" s="430"/>
      <c r="AL45" s="290">
        <f t="shared" si="5"/>
        <v>0</v>
      </c>
      <c r="AM45" s="290">
        <f t="shared" si="9"/>
        <v>510</v>
      </c>
      <c r="AN45" s="290">
        <f t="shared" si="6"/>
        <v>510</v>
      </c>
      <c r="AO45" s="290">
        <f t="shared" si="7"/>
        <v>17310</v>
      </c>
      <c r="AP45" s="451"/>
      <c r="AQ45" s="290"/>
      <c r="AR45" s="290" t="s">
        <v>1636</v>
      </c>
      <c r="AS45" s="290"/>
    </row>
    <row r="46" spans="1:45" x14ac:dyDescent="0.2">
      <c r="A46" s="290">
        <v>1516</v>
      </c>
      <c r="B46" s="290" t="s">
        <v>16</v>
      </c>
      <c r="C46" s="290" t="s">
        <v>132</v>
      </c>
      <c r="D46" s="290" t="s">
        <v>134</v>
      </c>
      <c r="E46" s="290" t="s">
        <v>1637</v>
      </c>
      <c r="F46" s="290" t="s">
        <v>133</v>
      </c>
      <c r="G46" s="290" t="s">
        <v>135</v>
      </c>
      <c r="H46" s="290" t="s">
        <v>14</v>
      </c>
      <c r="I46" s="290" t="s">
        <v>1008</v>
      </c>
      <c r="J46" s="290">
        <v>2</v>
      </c>
      <c r="K46" s="290" t="s">
        <v>1446</v>
      </c>
      <c r="L46" s="290"/>
      <c r="M46" s="290">
        <v>2</v>
      </c>
      <c r="N46" s="290">
        <v>1</v>
      </c>
      <c r="O46" s="290">
        <f t="shared" si="0"/>
        <v>1.5</v>
      </c>
      <c r="P46" s="290"/>
      <c r="Q46" s="290" t="s">
        <v>13</v>
      </c>
      <c r="R46" s="290" t="s">
        <v>1566</v>
      </c>
      <c r="S46" s="290" t="s">
        <v>1313</v>
      </c>
      <c r="T46" s="439" t="s">
        <v>817</v>
      </c>
      <c r="U46" s="290">
        <v>21942</v>
      </c>
      <c r="V46" s="290">
        <v>20499</v>
      </c>
      <c r="W46" s="290">
        <v>5111</v>
      </c>
      <c r="X46" s="290">
        <v>1443</v>
      </c>
      <c r="Y46" s="290">
        <f t="shared" si="1"/>
        <v>16831</v>
      </c>
      <c r="Z46" s="290" t="s">
        <v>1638</v>
      </c>
      <c r="AA46" s="290"/>
      <c r="AB46" s="290" t="s">
        <v>1639</v>
      </c>
      <c r="AC46" s="290" t="s">
        <v>1587</v>
      </c>
      <c r="AD46" s="290">
        <v>0</v>
      </c>
      <c r="AE46" s="290" t="s">
        <v>13</v>
      </c>
      <c r="AF46" s="290"/>
      <c r="AG46" s="290">
        <f t="shared" si="2"/>
        <v>0</v>
      </c>
      <c r="AH46" s="290">
        <f t="shared" si="3"/>
        <v>0</v>
      </c>
      <c r="AI46" s="290">
        <f t="shared" si="4"/>
        <v>16831</v>
      </c>
      <c r="AJ46" s="430"/>
      <c r="AK46" s="430"/>
      <c r="AL46" s="290">
        <f t="shared" si="5"/>
        <v>0</v>
      </c>
      <c r="AM46" s="290">
        <f t="shared" si="9"/>
        <v>0</v>
      </c>
      <c r="AN46" s="290">
        <f t="shared" si="6"/>
        <v>0</v>
      </c>
      <c r="AO46" s="290">
        <f t="shared" si="7"/>
        <v>16831</v>
      </c>
      <c r="AP46" s="451"/>
      <c r="AQ46" s="290"/>
      <c r="AR46" s="290" t="s">
        <v>13</v>
      </c>
      <c r="AS46" s="290"/>
    </row>
    <row r="47" spans="1:45" x14ac:dyDescent="0.2">
      <c r="A47" s="290">
        <v>1516</v>
      </c>
      <c r="B47" s="290" t="s">
        <v>16</v>
      </c>
      <c r="C47" s="290" t="s">
        <v>525</v>
      </c>
      <c r="D47" s="290" t="s">
        <v>527</v>
      </c>
      <c r="E47" s="290" t="s">
        <v>1640</v>
      </c>
      <c r="F47" s="290" t="s">
        <v>526</v>
      </c>
      <c r="G47" s="290" t="s">
        <v>528</v>
      </c>
      <c r="H47" s="290" t="s">
        <v>14</v>
      </c>
      <c r="I47" s="290" t="s">
        <v>1008</v>
      </c>
      <c r="J47" s="290">
        <v>2</v>
      </c>
      <c r="K47" s="290" t="s">
        <v>1446</v>
      </c>
      <c r="L47" s="290"/>
      <c r="M47" s="290">
        <v>2</v>
      </c>
      <c r="N47" s="290">
        <v>2</v>
      </c>
      <c r="O47" s="290">
        <f t="shared" si="0"/>
        <v>2</v>
      </c>
      <c r="P47" s="290"/>
      <c r="Q47" s="290" t="s">
        <v>13</v>
      </c>
      <c r="R47" s="290" t="s">
        <v>1566</v>
      </c>
      <c r="S47" s="290" t="s">
        <v>1313</v>
      </c>
      <c r="T47" s="439" t="s">
        <v>817</v>
      </c>
      <c r="U47" s="290">
        <v>22551</v>
      </c>
      <c r="V47" s="290">
        <v>22550.6</v>
      </c>
      <c r="W47" s="290">
        <v>8292</v>
      </c>
      <c r="X47" s="290">
        <v>0.4</v>
      </c>
      <c r="Y47" s="290">
        <f t="shared" si="1"/>
        <v>14259</v>
      </c>
      <c r="Z47" s="290" t="s">
        <v>1641</v>
      </c>
      <c r="AA47" s="290"/>
      <c r="AB47" s="290" t="s">
        <v>1642</v>
      </c>
      <c r="AC47" s="290" t="s">
        <v>1642</v>
      </c>
      <c r="AD47" s="290">
        <v>0</v>
      </c>
      <c r="AE47" s="290" t="s">
        <v>13</v>
      </c>
      <c r="AF47" s="290"/>
      <c r="AG47" s="290">
        <f t="shared" si="2"/>
        <v>0</v>
      </c>
      <c r="AH47" s="290">
        <f t="shared" si="3"/>
        <v>0</v>
      </c>
      <c r="AI47" s="290">
        <f t="shared" si="4"/>
        <v>14259</v>
      </c>
      <c r="AJ47" s="430"/>
      <c r="AK47" s="430"/>
      <c r="AL47" s="290">
        <f t="shared" si="5"/>
        <v>0</v>
      </c>
      <c r="AM47" s="290">
        <f t="shared" si="9"/>
        <v>0</v>
      </c>
      <c r="AN47" s="290">
        <f t="shared" si="6"/>
        <v>0</v>
      </c>
      <c r="AO47" s="290">
        <f t="shared" si="7"/>
        <v>14259</v>
      </c>
      <c r="AP47" s="451"/>
      <c r="AQ47" s="290"/>
      <c r="AR47" s="290" t="s">
        <v>13</v>
      </c>
      <c r="AS47" s="290"/>
    </row>
    <row r="48" spans="1:45" x14ac:dyDescent="0.2">
      <c r="A48" s="290">
        <v>1516</v>
      </c>
      <c r="B48" s="290" t="s">
        <v>16</v>
      </c>
      <c r="C48" s="290" t="s">
        <v>929</v>
      </c>
      <c r="D48" s="290" t="s">
        <v>501</v>
      </c>
      <c r="E48" s="290" t="s">
        <v>937</v>
      </c>
      <c r="F48" s="290" t="s">
        <v>928</v>
      </c>
      <c r="G48" s="290" t="s">
        <v>1643</v>
      </c>
      <c r="H48" s="290" t="s">
        <v>14</v>
      </c>
      <c r="I48" s="290" t="s">
        <v>1008</v>
      </c>
      <c r="J48" s="290">
        <v>1</v>
      </c>
      <c r="K48" s="290" t="s">
        <v>1575</v>
      </c>
      <c r="L48" s="290"/>
      <c r="M48" s="290">
        <v>2</v>
      </c>
      <c r="N48" s="290">
        <v>1</v>
      </c>
      <c r="O48" s="290">
        <f t="shared" si="0"/>
        <v>1.5</v>
      </c>
      <c r="P48" s="290"/>
      <c r="Q48" s="290" t="s">
        <v>13</v>
      </c>
      <c r="R48" s="290" t="s">
        <v>1566</v>
      </c>
      <c r="S48" s="290" t="s">
        <v>1321</v>
      </c>
      <c r="T48" s="439" t="s">
        <v>817</v>
      </c>
      <c r="U48" s="290">
        <v>21246</v>
      </c>
      <c r="V48" s="290">
        <v>7651</v>
      </c>
      <c r="W48" s="290">
        <v>6088</v>
      </c>
      <c r="X48" s="290">
        <v>13595</v>
      </c>
      <c r="Y48" s="290">
        <f t="shared" si="1"/>
        <v>15158</v>
      </c>
      <c r="Z48" s="290" t="s">
        <v>1579</v>
      </c>
      <c r="AA48" s="290">
        <v>1545</v>
      </c>
      <c r="AB48" s="290" t="s">
        <v>1644</v>
      </c>
      <c r="AC48" s="290" t="s">
        <v>1644</v>
      </c>
      <c r="AD48" s="290">
        <v>0</v>
      </c>
      <c r="AE48" s="290" t="s">
        <v>13</v>
      </c>
      <c r="AF48" s="290"/>
      <c r="AG48" s="290">
        <f t="shared" si="2"/>
        <v>1545</v>
      </c>
      <c r="AH48" s="290">
        <f t="shared" si="3"/>
        <v>1545</v>
      </c>
      <c r="AI48" s="290">
        <f t="shared" si="4"/>
        <v>13613</v>
      </c>
      <c r="AJ48" s="430"/>
      <c r="AK48" s="430"/>
      <c r="AL48" s="290">
        <f t="shared" si="5"/>
        <v>0</v>
      </c>
      <c r="AM48" s="290">
        <f t="shared" si="9"/>
        <v>1545</v>
      </c>
      <c r="AN48" s="290">
        <f t="shared" si="6"/>
        <v>1545</v>
      </c>
      <c r="AO48" s="290">
        <f t="shared" si="7"/>
        <v>13613</v>
      </c>
      <c r="AP48" s="451"/>
      <c r="AQ48" s="290"/>
      <c r="AR48" s="290" t="s">
        <v>13</v>
      </c>
      <c r="AS48" s="290"/>
    </row>
    <row r="49" spans="1:45" x14ac:dyDescent="0.2">
      <c r="A49" s="290">
        <v>1516</v>
      </c>
      <c r="B49" s="290" t="s">
        <v>16</v>
      </c>
      <c r="C49" s="290" t="s">
        <v>616</v>
      </c>
      <c r="D49" s="290" t="s">
        <v>28</v>
      </c>
      <c r="E49" s="290" t="s">
        <v>13</v>
      </c>
      <c r="F49" s="290" t="s">
        <v>617</v>
      </c>
      <c r="G49" s="290" t="s">
        <v>618</v>
      </c>
      <c r="H49" s="290" t="s">
        <v>14</v>
      </c>
      <c r="I49" s="290" t="s">
        <v>1008</v>
      </c>
      <c r="J49" s="290">
        <v>1</v>
      </c>
      <c r="K49" s="287" t="s">
        <v>1575</v>
      </c>
      <c r="L49" s="287"/>
      <c r="M49" s="290">
        <v>2</v>
      </c>
      <c r="N49" s="290">
        <v>2</v>
      </c>
      <c r="O49" s="290">
        <f t="shared" si="0"/>
        <v>2</v>
      </c>
      <c r="P49" s="290"/>
      <c r="Q49" s="290" t="s">
        <v>13</v>
      </c>
      <c r="R49" s="290" t="s">
        <v>1566</v>
      </c>
      <c r="S49" s="290" t="s">
        <v>1344</v>
      </c>
      <c r="T49" s="439" t="s">
        <v>817</v>
      </c>
      <c r="U49" s="290">
        <v>21942</v>
      </c>
      <c r="V49" s="290">
        <v>20500</v>
      </c>
      <c r="W49" s="290">
        <v>11281</v>
      </c>
      <c r="X49" s="290">
        <v>1442</v>
      </c>
      <c r="Y49" s="290">
        <f t="shared" si="1"/>
        <v>10661</v>
      </c>
      <c r="Z49" s="290" t="s">
        <v>13</v>
      </c>
      <c r="AA49" s="290"/>
      <c r="AB49" s="290" t="s">
        <v>1586</v>
      </c>
      <c r="AC49" s="290" t="s">
        <v>1586</v>
      </c>
      <c r="AD49" s="290">
        <v>0</v>
      </c>
      <c r="AE49" s="290" t="s">
        <v>13</v>
      </c>
      <c r="AF49" s="290"/>
      <c r="AG49" s="290">
        <f t="shared" si="2"/>
        <v>0</v>
      </c>
      <c r="AH49" s="290">
        <f t="shared" si="3"/>
        <v>0</v>
      </c>
      <c r="AI49" s="290">
        <f t="shared" si="4"/>
        <v>10661</v>
      </c>
      <c r="AJ49" s="430"/>
      <c r="AK49" s="430"/>
      <c r="AL49" s="290">
        <f t="shared" si="5"/>
        <v>0</v>
      </c>
      <c r="AM49" s="290">
        <f t="shared" si="9"/>
        <v>0</v>
      </c>
      <c r="AN49" s="290">
        <f t="shared" si="6"/>
        <v>0</v>
      </c>
      <c r="AO49" s="290">
        <f t="shared" si="7"/>
        <v>10661</v>
      </c>
      <c r="AP49" s="451"/>
      <c r="AQ49" s="290"/>
      <c r="AR49" s="290" t="s">
        <v>13</v>
      </c>
      <c r="AS49" s="290"/>
    </row>
    <row r="50" spans="1:45" x14ac:dyDescent="0.2">
      <c r="A50" s="290">
        <v>1516</v>
      </c>
      <c r="B50" s="290" t="s">
        <v>16</v>
      </c>
      <c r="C50" s="290" t="s">
        <v>824</v>
      </c>
      <c r="D50" s="290" t="s">
        <v>426</v>
      </c>
      <c r="E50" s="290" t="s">
        <v>1570</v>
      </c>
      <c r="F50" s="290" t="s">
        <v>823</v>
      </c>
      <c r="G50" s="290" t="s">
        <v>826</v>
      </c>
      <c r="H50" s="290" t="s">
        <v>14</v>
      </c>
      <c r="I50" s="290" t="s">
        <v>1008</v>
      </c>
      <c r="J50" s="290">
        <v>1</v>
      </c>
      <c r="K50" s="290" t="s">
        <v>1575</v>
      </c>
      <c r="L50" s="290"/>
      <c r="M50" s="290">
        <v>2</v>
      </c>
      <c r="N50" s="290">
        <v>1</v>
      </c>
      <c r="O50" s="290">
        <f t="shared" si="0"/>
        <v>1.5</v>
      </c>
      <c r="P50" s="290"/>
      <c r="Q50" s="290" t="s">
        <v>13</v>
      </c>
      <c r="R50" s="290" t="s">
        <v>1566</v>
      </c>
      <c r="S50" s="290" t="s">
        <v>1326</v>
      </c>
      <c r="T50" s="439" t="s">
        <v>817</v>
      </c>
      <c r="U50" s="290">
        <v>21942</v>
      </c>
      <c r="V50" s="290">
        <v>17451</v>
      </c>
      <c r="W50" s="290">
        <v>11111</v>
      </c>
      <c r="X50" s="290">
        <v>4491</v>
      </c>
      <c r="Y50" s="290">
        <f t="shared" si="1"/>
        <v>10831</v>
      </c>
      <c r="Z50" s="290" t="s">
        <v>1576</v>
      </c>
      <c r="AA50" s="290">
        <v>510</v>
      </c>
      <c r="AB50" s="290" t="s">
        <v>1645</v>
      </c>
      <c r="AC50" s="290" t="s">
        <v>1645</v>
      </c>
      <c r="AD50" s="290">
        <v>0</v>
      </c>
      <c r="AE50" s="290" t="s">
        <v>13</v>
      </c>
      <c r="AF50" s="290"/>
      <c r="AG50" s="290">
        <f t="shared" si="2"/>
        <v>510</v>
      </c>
      <c r="AH50" s="290">
        <f t="shared" si="3"/>
        <v>510</v>
      </c>
      <c r="AI50" s="290">
        <f t="shared" si="4"/>
        <v>10321</v>
      </c>
      <c r="AJ50" s="430"/>
      <c r="AK50" s="430"/>
      <c r="AL50" s="290">
        <f t="shared" si="5"/>
        <v>0</v>
      </c>
      <c r="AM50" s="290">
        <f t="shared" si="9"/>
        <v>510</v>
      </c>
      <c r="AN50" s="290">
        <f t="shared" si="6"/>
        <v>510</v>
      </c>
      <c r="AO50" s="290">
        <f t="shared" si="7"/>
        <v>10321</v>
      </c>
      <c r="AP50" s="451"/>
      <c r="AQ50" s="290"/>
      <c r="AR50" s="290" t="s">
        <v>13</v>
      </c>
      <c r="AS50" s="290"/>
    </row>
    <row r="51" spans="1:45" x14ac:dyDescent="0.2">
      <c r="A51" s="290">
        <v>1516</v>
      </c>
      <c r="B51" s="290" t="s">
        <v>16</v>
      </c>
      <c r="C51" s="290" t="s">
        <v>780</v>
      </c>
      <c r="D51" s="290" t="s">
        <v>380</v>
      </c>
      <c r="E51" s="290" t="s">
        <v>1646</v>
      </c>
      <c r="F51" s="290" t="s">
        <v>778</v>
      </c>
      <c r="G51" s="290" t="s">
        <v>782</v>
      </c>
      <c r="H51" s="290" t="s">
        <v>14</v>
      </c>
      <c r="I51" s="290" t="s">
        <v>1008</v>
      </c>
      <c r="J51" s="290">
        <v>1</v>
      </c>
      <c r="K51" s="290" t="s">
        <v>1575</v>
      </c>
      <c r="L51" s="290"/>
      <c r="M51" s="290">
        <v>1</v>
      </c>
      <c r="N51" s="290">
        <v>2</v>
      </c>
      <c r="O51" s="290">
        <f t="shared" si="0"/>
        <v>1.5</v>
      </c>
      <c r="P51" s="290"/>
      <c r="Q51" s="290" t="s">
        <v>13</v>
      </c>
      <c r="R51" s="290" t="s">
        <v>1566</v>
      </c>
      <c r="S51" s="290" t="s">
        <v>1304</v>
      </c>
      <c r="T51" s="439" t="s">
        <v>817</v>
      </c>
      <c r="U51" s="290">
        <v>21942</v>
      </c>
      <c r="V51" s="290">
        <v>21010</v>
      </c>
      <c r="W51" s="290">
        <v>11827</v>
      </c>
      <c r="X51" s="290">
        <v>932</v>
      </c>
      <c r="Y51" s="290">
        <f t="shared" si="1"/>
        <v>10115</v>
      </c>
      <c r="Z51" s="290" t="s">
        <v>1576</v>
      </c>
      <c r="AA51" s="290">
        <v>510</v>
      </c>
      <c r="AB51" s="290" t="s">
        <v>1586</v>
      </c>
      <c r="AC51" s="290" t="s">
        <v>1586</v>
      </c>
      <c r="AD51" s="290">
        <v>0</v>
      </c>
      <c r="AE51" s="290" t="s">
        <v>13</v>
      </c>
      <c r="AF51" s="290"/>
      <c r="AG51" s="290">
        <f t="shared" si="2"/>
        <v>510</v>
      </c>
      <c r="AH51" s="290">
        <f t="shared" si="3"/>
        <v>510</v>
      </c>
      <c r="AI51" s="290">
        <f t="shared" si="4"/>
        <v>9605</v>
      </c>
      <c r="AJ51" s="430"/>
      <c r="AK51" s="430"/>
      <c r="AL51" s="290">
        <f t="shared" si="5"/>
        <v>0</v>
      </c>
      <c r="AM51" s="290">
        <f t="shared" si="9"/>
        <v>510</v>
      </c>
      <c r="AN51" s="290">
        <f t="shared" si="6"/>
        <v>510</v>
      </c>
      <c r="AO51" s="290">
        <f t="shared" si="7"/>
        <v>9605</v>
      </c>
      <c r="AP51" s="451"/>
      <c r="AQ51" s="290"/>
      <c r="AR51" s="290" t="s">
        <v>13</v>
      </c>
      <c r="AS51" s="290"/>
    </row>
    <row r="52" spans="1:45" x14ac:dyDescent="0.2">
      <c r="A52" s="290">
        <v>1516</v>
      </c>
      <c r="B52" s="290" t="s">
        <v>16</v>
      </c>
      <c r="C52" s="290" t="s">
        <v>543</v>
      </c>
      <c r="D52" s="290" t="s">
        <v>545</v>
      </c>
      <c r="E52" s="290" t="s">
        <v>1647</v>
      </c>
      <c r="F52" s="290" t="s">
        <v>544</v>
      </c>
      <c r="G52" s="290" t="s">
        <v>546</v>
      </c>
      <c r="H52" s="290" t="s">
        <v>14</v>
      </c>
      <c r="I52" s="290" t="s">
        <v>1008</v>
      </c>
      <c r="J52" s="290">
        <v>2</v>
      </c>
      <c r="K52" s="290" t="s">
        <v>1446</v>
      </c>
      <c r="L52" s="290"/>
      <c r="M52" s="290">
        <v>2</v>
      </c>
      <c r="N52" s="290">
        <v>1</v>
      </c>
      <c r="O52" s="290">
        <f t="shared" si="0"/>
        <v>1.5</v>
      </c>
      <c r="P52" s="290"/>
      <c r="Q52" s="290" t="s">
        <v>13</v>
      </c>
      <c r="R52" s="290" t="s">
        <v>1566</v>
      </c>
      <c r="S52" s="290" t="s">
        <v>1311</v>
      </c>
      <c r="T52" s="439" t="s">
        <v>817</v>
      </c>
      <c r="U52" s="290">
        <v>20337</v>
      </c>
      <c r="V52" s="290">
        <v>20337</v>
      </c>
      <c r="W52" s="290">
        <v>11161</v>
      </c>
      <c r="X52" s="290">
        <v>0</v>
      </c>
      <c r="Y52" s="290">
        <f t="shared" si="1"/>
        <v>9176</v>
      </c>
      <c r="Z52" s="290" t="s">
        <v>1576</v>
      </c>
      <c r="AA52" s="290">
        <v>510</v>
      </c>
      <c r="AB52" s="290" t="s">
        <v>1648</v>
      </c>
      <c r="AC52" s="290" t="s">
        <v>1648</v>
      </c>
      <c r="AD52" s="290">
        <v>0</v>
      </c>
      <c r="AE52" s="290" t="s">
        <v>13</v>
      </c>
      <c r="AF52" s="290"/>
      <c r="AG52" s="290">
        <f t="shared" si="2"/>
        <v>510</v>
      </c>
      <c r="AH52" s="290">
        <f t="shared" si="3"/>
        <v>510</v>
      </c>
      <c r="AI52" s="290">
        <f t="shared" si="4"/>
        <v>8666</v>
      </c>
      <c r="AJ52" s="430"/>
      <c r="AK52" s="430"/>
      <c r="AL52" s="290">
        <f t="shared" si="5"/>
        <v>0</v>
      </c>
      <c r="AM52" s="290">
        <f t="shared" si="9"/>
        <v>510</v>
      </c>
      <c r="AN52" s="290">
        <f t="shared" si="6"/>
        <v>510</v>
      </c>
      <c r="AO52" s="290">
        <f t="shared" si="7"/>
        <v>8666</v>
      </c>
      <c r="AP52" s="451"/>
      <c r="AQ52" s="290"/>
      <c r="AR52" s="290" t="s">
        <v>13</v>
      </c>
      <c r="AS52" s="290"/>
    </row>
    <row r="53" spans="1:45" x14ac:dyDescent="0.2">
      <c r="A53" s="431">
        <v>1516</v>
      </c>
      <c r="B53" s="431" t="s">
        <v>16</v>
      </c>
      <c r="C53" s="431" t="s">
        <v>394</v>
      </c>
      <c r="D53" s="431" t="s">
        <v>396</v>
      </c>
      <c r="E53" s="431" t="s">
        <v>1649</v>
      </c>
      <c r="F53" s="431" t="s">
        <v>395</v>
      </c>
      <c r="G53" s="431" t="s">
        <v>397</v>
      </c>
      <c r="H53" s="431" t="s">
        <v>14</v>
      </c>
      <c r="I53" s="431" t="s">
        <v>1008</v>
      </c>
      <c r="J53" s="431">
        <v>2</v>
      </c>
      <c r="K53" s="431" t="s">
        <v>1446</v>
      </c>
      <c r="L53" s="431"/>
      <c r="M53" s="431">
        <v>1</v>
      </c>
      <c r="N53" s="431">
        <v>1</v>
      </c>
      <c r="O53" s="431">
        <f t="shared" si="0"/>
        <v>1</v>
      </c>
      <c r="P53" s="431">
        <v>1</v>
      </c>
      <c r="Q53" s="431" t="s">
        <v>13</v>
      </c>
      <c r="R53" s="431" t="s">
        <v>1566</v>
      </c>
      <c r="S53" s="431" t="s">
        <v>1313</v>
      </c>
      <c r="T53" s="436" t="s">
        <v>817</v>
      </c>
      <c r="U53" s="431">
        <v>23769</v>
      </c>
      <c r="V53" s="431">
        <v>23769</v>
      </c>
      <c r="W53" s="431">
        <v>0</v>
      </c>
      <c r="X53" s="431">
        <v>0</v>
      </c>
      <c r="Y53" s="431">
        <f t="shared" si="1"/>
        <v>23769</v>
      </c>
      <c r="Z53" s="431" t="s">
        <v>1579</v>
      </c>
      <c r="AA53" s="431">
        <v>1545</v>
      </c>
      <c r="AB53" s="431" t="s">
        <v>1650</v>
      </c>
      <c r="AC53" s="431" t="s">
        <v>1650</v>
      </c>
      <c r="AD53" s="431">
        <v>2100</v>
      </c>
      <c r="AE53" s="431" t="s">
        <v>1651</v>
      </c>
      <c r="AF53" s="431">
        <v>12100</v>
      </c>
      <c r="AG53" s="431">
        <f t="shared" si="2"/>
        <v>13645</v>
      </c>
      <c r="AH53" s="431">
        <f t="shared" si="3"/>
        <v>15745</v>
      </c>
      <c r="AI53" s="431">
        <f t="shared" si="4"/>
        <v>8024</v>
      </c>
      <c r="AJ53" s="430">
        <v>0</v>
      </c>
      <c r="AK53" s="430"/>
      <c r="AL53" s="431">
        <f t="shared" si="5"/>
        <v>0</v>
      </c>
      <c r="AM53" s="431">
        <f>AG53+AL53</f>
        <v>13645</v>
      </c>
      <c r="AN53" s="431">
        <f t="shared" si="6"/>
        <v>15745</v>
      </c>
      <c r="AO53" s="431">
        <f t="shared" si="7"/>
        <v>8024</v>
      </c>
      <c r="AP53" s="450"/>
      <c r="AQ53" s="438" t="s">
        <v>1652</v>
      </c>
      <c r="AR53" s="431" t="s">
        <v>13</v>
      </c>
      <c r="AS53" s="290"/>
    </row>
    <row r="54" spans="1:45" x14ac:dyDescent="0.2">
      <c r="A54" s="290">
        <v>1516</v>
      </c>
      <c r="B54" s="290" t="s">
        <v>16</v>
      </c>
      <c r="C54" s="290" t="s">
        <v>31</v>
      </c>
      <c r="D54" s="290" t="s">
        <v>33</v>
      </c>
      <c r="E54" s="290" t="s">
        <v>709</v>
      </c>
      <c r="F54" s="290" t="s">
        <v>32</v>
      </c>
      <c r="G54" s="290" t="s">
        <v>34</v>
      </c>
      <c r="H54" s="290" t="s">
        <v>14</v>
      </c>
      <c r="I54" s="290" t="s">
        <v>1008</v>
      </c>
      <c r="J54" s="290">
        <v>2</v>
      </c>
      <c r="K54" s="290" t="s">
        <v>1446</v>
      </c>
      <c r="L54" s="290"/>
      <c r="M54" s="290">
        <v>2</v>
      </c>
      <c r="N54" s="290">
        <v>2</v>
      </c>
      <c r="O54" s="290">
        <f t="shared" si="0"/>
        <v>2</v>
      </c>
      <c r="P54" s="290"/>
      <c r="Q54" s="290" t="s">
        <v>13</v>
      </c>
      <c r="R54" s="290" t="s">
        <v>1566</v>
      </c>
      <c r="S54" s="290" t="s">
        <v>1310</v>
      </c>
      <c r="T54" s="439" t="s">
        <v>817</v>
      </c>
      <c r="U54" s="290">
        <v>21139</v>
      </c>
      <c r="V54" s="290">
        <v>12000</v>
      </c>
      <c r="W54" s="290">
        <v>13416</v>
      </c>
      <c r="X54" s="290">
        <v>7723</v>
      </c>
      <c r="Y54" s="290">
        <f t="shared" si="1"/>
        <v>7723</v>
      </c>
      <c r="Z54" s="290" t="s">
        <v>13</v>
      </c>
      <c r="AA54" s="290"/>
      <c r="AB54" s="290" t="s">
        <v>1653</v>
      </c>
      <c r="AC54" s="290" t="s">
        <v>1653</v>
      </c>
      <c r="AD54" s="290">
        <v>0</v>
      </c>
      <c r="AE54" s="290" t="s">
        <v>13</v>
      </c>
      <c r="AF54" s="290"/>
      <c r="AG54" s="290">
        <f t="shared" si="2"/>
        <v>0</v>
      </c>
      <c r="AH54" s="290">
        <f t="shared" si="3"/>
        <v>0</v>
      </c>
      <c r="AI54" s="290">
        <f t="shared" si="4"/>
        <v>7723</v>
      </c>
      <c r="AJ54" s="430"/>
      <c r="AK54" s="430"/>
      <c r="AL54" s="290">
        <f t="shared" si="5"/>
        <v>0</v>
      </c>
      <c r="AM54" s="290">
        <f t="shared" ref="AM54:AM96" si="10">AL54+AG54</f>
        <v>0</v>
      </c>
      <c r="AN54" s="290">
        <f t="shared" si="6"/>
        <v>0</v>
      </c>
      <c r="AO54" s="290">
        <f t="shared" si="7"/>
        <v>7723</v>
      </c>
      <c r="AP54" s="451"/>
      <c r="AQ54" s="290"/>
      <c r="AR54" s="290" t="s">
        <v>13</v>
      </c>
      <c r="AS54" s="290"/>
    </row>
    <row r="55" spans="1:45" x14ac:dyDescent="0.2">
      <c r="A55" s="290">
        <v>1516</v>
      </c>
      <c r="B55" s="290" t="s">
        <v>16</v>
      </c>
      <c r="C55" s="290" t="s">
        <v>332</v>
      </c>
      <c r="D55" s="290" t="s">
        <v>334</v>
      </c>
      <c r="E55" s="290" t="s">
        <v>1654</v>
      </c>
      <c r="F55" s="290" t="s">
        <v>333</v>
      </c>
      <c r="G55" s="290" t="s">
        <v>335</v>
      </c>
      <c r="H55" s="290" t="s">
        <v>14</v>
      </c>
      <c r="I55" s="290" t="s">
        <v>1008</v>
      </c>
      <c r="J55" s="290">
        <v>2</v>
      </c>
      <c r="K55" s="290" t="s">
        <v>1446</v>
      </c>
      <c r="L55" s="290"/>
      <c r="M55" s="290">
        <v>2</v>
      </c>
      <c r="N55" s="290">
        <v>1</v>
      </c>
      <c r="O55" s="290">
        <f t="shared" si="0"/>
        <v>1.5</v>
      </c>
      <c r="P55" s="290"/>
      <c r="Q55" s="290" t="s">
        <v>13</v>
      </c>
      <c r="R55" s="290" t="s">
        <v>1566</v>
      </c>
      <c r="S55" s="290" t="s">
        <v>1311</v>
      </c>
      <c r="T55" s="439" t="s">
        <v>817</v>
      </c>
      <c r="U55" s="290">
        <v>21942</v>
      </c>
      <c r="V55" s="290">
        <v>21010</v>
      </c>
      <c r="W55" s="290">
        <v>14839</v>
      </c>
      <c r="X55" s="290">
        <v>932</v>
      </c>
      <c r="Y55" s="290">
        <f t="shared" si="1"/>
        <v>7103</v>
      </c>
      <c r="Z55" s="290" t="s">
        <v>1576</v>
      </c>
      <c r="AA55" s="290">
        <v>510</v>
      </c>
      <c r="AB55" s="290" t="s">
        <v>1586</v>
      </c>
      <c r="AC55" s="290" t="s">
        <v>1586</v>
      </c>
      <c r="AD55" s="290">
        <v>0</v>
      </c>
      <c r="AE55" s="290" t="s">
        <v>13</v>
      </c>
      <c r="AF55" s="290"/>
      <c r="AG55" s="290">
        <f t="shared" si="2"/>
        <v>510</v>
      </c>
      <c r="AH55" s="290">
        <f t="shared" si="3"/>
        <v>510</v>
      </c>
      <c r="AI55" s="290">
        <f t="shared" si="4"/>
        <v>6593</v>
      </c>
      <c r="AJ55" s="430"/>
      <c r="AK55" s="430"/>
      <c r="AL55" s="290">
        <f t="shared" si="5"/>
        <v>0</v>
      </c>
      <c r="AM55" s="290">
        <f t="shared" si="10"/>
        <v>510</v>
      </c>
      <c r="AN55" s="290">
        <f t="shared" si="6"/>
        <v>510</v>
      </c>
      <c r="AO55" s="290">
        <f t="shared" si="7"/>
        <v>6593</v>
      </c>
      <c r="AP55" s="451"/>
      <c r="AQ55" s="290"/>
      <c r="AR55" s="290" t="s">
        <v>13</v>
      </c>
      <c r="AS55" s="290"/>
    </row>
    <row r="56" spans="1:45" x14ac:dyDescent="0.2">
      <c r="A56" s="290">
        <v>1516</v>
      </c>
      <c r="B56" s="290" t="s">
        <v>16</v>
      </c>
      <c r="C56" s="290" t="s">
        <v>875</v>
      </c>
      <c r="D56" s="290" t="s">
        <v>52</v>
      </c>
      <c r="E56" s="290" t="s">
        <v>1655</v>
      </c>
      <c r="F56" s="290" t="s">
        <v>874</v>
      </c>
      <c r="G56" s="290" t="s">
        <v>1656</v>
      </c>
      <c r="H56" s="290" t="s">
        <v>14</v>
      </c>
      <c r="I56" s="290" t="s">
        <v>1008</v>
      </c>
      <c r="J56" s="290">
        <v>1</v>
      </c>
      <c r="K56" s="290" t="s">
        <v>1575</v>
      </c>
      <c r="L56" s="290"/>
      <c r="M56" s="290">
        <v>1</v>
      </c>
      <c r="N56" s="290">
        <v>2</v>
      </c>
      <c r="O56" s="290">
        <f t="shared" si="0"/>
        <v>1.5</v>
      </c>
      <c r="P56" s="290"/>
      <c r="Q56" s="290" t="s">
        <v>13</v>
      </c>
      <c r="R56" s="290" t="s">
        <v>1566</v>
      </c>
      <c r="S56" s="290" t="s">
        <v>1330</v>
      </c>
      <c r="T56" s="439" t="s">
        <v>817</v>
      </c>
      <c r="U56" s="290">
        <v>19748</v>
      </c>
      <c r="V56" s="290">
        <v>19748</v>
      </c>
      <c r="W56" s="290">
        <v>12932</v>
      </c>
      <c r="X56" s="290">
        <v>0</v>
      </c>
      <c r="Y56" s="290">
        <f t="shared" si="1"/>
        <v>6816</v>
      </c>
      <c r="Z56" s="290" t="s">
        <v>1576</v>
      </c>
      <c r="AA56" s="290">
        <v>510</v>
      </c>
      <c r="AB56" s="290" t="s">
        <v>1657</v>
      </c>
      <c r="AC56" s="290" t="s">
        <v>1657</v>
      </c>
      <c r="AD56" s="290">
        <v>0</v>
      </c>
      <c r="AE56" s="290" t="s">
        <v>13</v>
      </c>
      <c r="AF56" s="290"/>
      <c r="AG56" s="290">
        <f t="shared" si="2"/>
        <v>510</v>
      </c>
      <c r="AH56" s="290">
        <f t="shared" si="3"/>
        <v>510</v>
      </c>
      <c r="AI56" s="290">
        <f t="shared" si="4"/>
        <v>6306</v>
      </c>
      <c r="AJ56" s="430"/>
      <c r="AK56" s="430"/>
      <c r="AL56" s="290">
        <f t="shared" si="5"/>
        <v>0</v>
      </c>
      <c r="AM56" s="290">
        <f t="shared" si="10"/>
        <v>510</v>
      </c>
      <c r="AN56" s="290">
        <f t="shared" si="6"/>
        <v>510</v>
      </c>
      <c r="AO56" s="290">
        <f t="shared" si="7"/>
        <v>6306</v>
      </c>
      <c r="AP56" s="451"/>
      <c r="AQ56" s="290"/>
      <c r="AR56" s="290" t="s">
        <v>13</v>
      </c>
      <c r="AS56" s="290"/>
    </row>
    <row r="57" spans="1:45" x14ac:dyDescent="0.2">
      <c r="A57" s="290">
        <v>1516</v>
      </c>
      <c r="B57" s="290" t="s">
        <v>16</v>
      </c>
      <c r="C57" s="290" t="s">
        <v>298</v>
      </c>
      <c r="D57" s="290" t="s">
        <v>234</v>
      </c>
      <c r="E57" s="290" t="s">
        <v>1658</v>
      </c>
      <c r="F57" s="290" t="s">
        <v>299</v>
      </c>
      <c r="G57" s="290" t="s">
        <v>300</v>
      </c>
      <c r="H57" s="290" t="s">
        <v>14</v>
      </c>
      <c r="I57" s="290" t="s">
        <v>1008</v>
      </c>
      <c r="J57" s="290">
        <v>2</v>
      </c>
      <c r="K57" s="290" t="s">
        <v>1446</v>
      </c>
      <c r="L57" s="290"/>
      <c r="M57" s="290">
        <v>2</v>
      </c>
      <c r="N57" s="290">
        <v>2</v>
      </c>
      <c r="O57" s="290">
        <f t="shared" si="0"/>
        <v>2</v>
      </c>
      <c r="P57" s="290"/>
      <c r="Q57" s="290" t="s">
        <v>13</v>
      </c>
      <c r="R57" s="290" t="s">
        <v>1566</v>
      </c>
      <c r="S57" s="290" t="s">
        <v>1329</v>
      </c>
      <c r="T57" s="439" t="s">
        <v>817</v>
      </c>
      <c r="U57" s="290">
        <v>21942</v>
      </c>
      <c r="V57" s="290">
        <v>21010</v>
      </c>
      <c r="W57" s="290">
        <v>16594</v>
      </c>
      <c r="X57" s="290">
        <v>932</v>
      </c>
      <c r="Y57" s="290">
        <f t="shared" si="1"/>
        <v>5348</v>
      </c>
      <c r="Z57" s="290" t="s">
        <v>1576</v>
      </c>
      <c r="AA57" s="290">
        <v>510</v>
      </c>
      <c r="AB57" s="290" t="s">
        <v>1586</v>
      </c>
      <c r="AC57" s="290" t="s">
        <v>1586</v>
      </c>
      <c r="AD57" s="290">
        <v>0</v>
      </c>
      <c r="AE57" s="290" t="s">
        <v>13</v>
      </c>
      <c r="AF57" s="290"/>
      <c r="AG57" s="290">
        <f t="shared" si="2"/>
        <v>510</v>
      </c>
      <c r="AH57" s="290">
        <f t="shared" si="3"/>
        <v>510</v>
      </c>
      <c r="AI57" s="290">
        <f t="shared" si="4"/>
        <v>4838</v>
      </c>
      <c r="AJ57" s="430"/>
      <c r="AK57" s="430"/>
      <c r="AL57" s="290">
        <f t="shared" si="5"/>
        <v>0</v>
      </c>
      <c r="AM57" s="290">
        <f t="shared" si="10"/>
        <v>510</v>
      </c>
      <c r="AN57" s="290">
        <f t="shared" si="6"/>
        <v>510</v>
      </c>
      <c r="AO57" s="290">
        <f t="shared" si="7"/>
        <v>4838</v>
      </c>
      <c r="AP57" s="451"/>
      <c r="AQ57" s="290"/>
      <c r="AR57" s="290" t="s">
        <v>13</v>
      </c>
      <c r="AS57" s="290"/>
    </row>
    <row r="58" spans="1:45" x14ac:dyDescent="0.2">
      <c r="A58" s="290">
        <v>1516</v>
      </c>
      <c r="B58" s="290" t="s">
        <v>16</v>
      </c>
      <c r="C58" s="290" t="s">
        <v>503</v>
      </c>
      <c r="D58" s="290" t="s">
        <v>505</v>
      </c>
      <c r="E58" s="290" t="s">
        <v>13</v>
      </c>
      <c r="F58" s="290" t="s">
        <v>504</v>
      </c>
      <c r="G58" s="290" t="s">
        <v>506</v>
      </c>
      <c r="H58" s="290" t="s">
        <v>14</v>
      </c>
      <c r="I58" s="290" t="s">
        <v>1008</v>
      </c>
      <c r="J58" s="290">
        <v>2</v>
      </c>
      <c r="K58" s="290" t="s">
        <v>1446</v>
      </c>
      <c r="L58" s="290"/>
      <c r="M58" s="290">
        <v>2</v>
      </c>
      <c r="N58" s="290">
        <v>1</v>
      </c>
      <c r="O58" s="290">
        <f t="shared" si="0"/>
        <v>1.5</v>
      </c>
      <c r="P58" s="290"/>
      <c r="Q58" s="290" t="s">
        <v>13</v>
      </c>
      <c r="R58" s="290" t="s">
        <v>1566</v>
      </c>
      <c r="S58" s="290" t="s">
        <v>1311</v>
      </c>
      <c r="T58" s="439" t="s">
        <v>817</v>
      </c>
      <c r="U58" s="290">
        <v>21749</v>
      </c>
      <c r="V58" s="290">
        <v>10417</v>
      </c>
      <c r="W58" s="290">
        <v>18525</v>
      </c>
      <c r="X58" s="290">
        <v>1807</v>
      </c>
      <c r="Y58" s="290">
        <f t="shared" si="1"/>
        <v>3224</v>
      </c>
      <c r="Z58" s="290" t="s">
        <v>1659</v>
      </c>
      <c r="AA58" s="290">
        <v>1417</v>
      </c>
      <c r="AB58" s="290" t="s">
        <v>1660</v>
      </c>
      <c r="AC58" s="290" t="s">
        <v>1660</v>
      </c>
      <c r="AD58" s="290">
        <v>0</v>
      </c>
      <c r="AE58" s="290" t="s">
        <v>13</v>
      </c>
      <c r="AF58" s="290"/>
      <c r="AG58" s="290">
        <f t="shared" si="2"/>
        <v>1417</v>
      </c>
      <c r="AH58" s="290">
        <f t="shared" si="3"/>
        <v>1417</v>
      </c>
      <c r="AI58" s="290">
        <f t="shared" si="4"/>
        <v>1807</v>
      </c>
      <c r="AJ58" s="430"/>
      <c r="AK58" s="430"/>
      <c r="AL58" s="290">
        <f t="shared" si="5"/>
        <v>0</v>
      </c>
      <c r="AM58" s="290">
        <f t="shared" si="10"/>
        <v>1417</v>
      </c>
      <c r="AN58" s="290">
        <f t="shared" si="6"/>
        <v>1417</v>
      </c>
      <c r="AO58" s="290">
        <f t="shared" si="7"/>
        <v>1807</v>
      </c>
      <c r="AP58" s="451"/>
      <c r="AQ58" s="290"/>
      <c r="AR58" s="290" t="s">
        <v>13</v>
      </c>
      <c r="AS58" s="290"/>
    </row>
    <row r="59" spans="1:45" x14ac:dyDescent="0.2">
      <c r="A59" s="290">
        <v>1516</v>
      </c>
      <c r="B59" s="290" t="s">
        <v>16</v>
      </c>
      <c r="C59" s="290" t="s">
        <v>998</v>
      </c>
      <c r="D59" s="290" t="s">
        <v>19</v>
      </c>
      <c r="E59" s="290" t="s">
        <v>1661</v>
      </c>
      <c r="F59" s="290" t="s">
        <v>997</v>
      </c>
      <c r="G59" s="290" t="s">
        <v>1000</v>
      </c>
      <c r="H59" s="290" t="s">
        <v>14</v>
      </c>
      <c r="I59" s="290" t="s">
        <v>1008</v>
      </c>
      <c r="J59" s="290">
        <v>1</v>
      </c>
      <c r="K59" s="287" t="s">
        <v>1575</v>
      </c>
      <c r="L59" s="287"/>
      <c r="M59" s="290">
        <v>2</v>
      </c>
      <c r="N59" s="290">
        <v>1</v>
      </c>
      <c r="O59" s="290">
        <f t="shared" si="0"/>
        <v>1.5</v>
      </c>
      <c r="P59" s="290"/>
      <c r="Q59" s="290" t="s">
        <v>13</v>
      </c>
      <c r="R59" s="290" t="s">
        <v>1566</v>
      </c>
      <c r="S59" s="290" t="s">
        <v>1323</v>
      </c>
      <c r="T59" s="439" t="s">
        <v>817</v>
      </c>
      <c r="U59" s="290">
        <v>21942</v>
      </c>
      <c r="V59" s="290">
        <v>20500</v>
      </c>
      <c r="W59" s="290">
        <v>29603</v>
      </c>
      <c r="X59" s="290">
        <v>0</v>
      </c>
      <c r="Y59" s="290">
        <f t="shared" si="1"/>
        <v>-7661</v>
      </c>
      <c r="Z59" s="290" t="s">
        <v>13</v>
      </c>
      <c r="AA59" s="290"/>
      <c r="AB59" s="290" t="s">
        <v>1586</v>
      </c>
      <c r="AC59" s="290" t="s">
        <v>1586</v>
      </c>
      <c r="AD59" s="290">
        <v>0</v>
      </c>
      <c r="AE59" s="290" t="s">
        <v>13</v>
      </c>
      <c r="AF59" s="290"/>
      <c r="AG59" s="290">
        <f t="shared" si="2"/>
        <v>0</v>
      </c>
      <c r="AH59" s="290">
        <f t="shared" si="3"/>
        <v>0</v>
      </c>
      <c r="AI59" s="290">
        <f t="shared" si="4"/>
        <v>-7661</v>
      </c>
      <c r="AJ59" s="430"/>
      <c r="AK59" s="430"/>
      <c r="AL59" s="290">
        <f t="shared" si="5"/>
        <v>0</v>
      </c>
      <c r="AM59" s="290">
        <f t="shared" si="10"/>
        <v>0</v>
      </c>
      <c r="AN59" s="290">
        <f t="shared" si="6"/>
        <v>0</v>
      </c>
      <c r="AO59" s="290">
        <f t="shared" si="7"/>
        <v>-7661</v>
      </c>
      <c r="AP59" s="451"/>
      <c r="AQ59" s="290"/>
      <c r="AR59" s="290" t="s">
        <v>13</v>
      </c>
      <c r="AS59" s="290"/>
    </row>
    <row r="60" spans="1:45" x14ac:dyDescent="0.2">
      <c r="A60" s="290">
        <v>1516</v>
      </c>
      <c r="B60" s="290" t="s">
        <v>16</v>
      </c>
      <c r="C60" s="290" t="s">
        <v>156</v>
      </c>
      <c r="D60" s="290" t="s">
        <v>89</v>
      </c>
      <c r="E60" s="290" t="s">
        <v>471</v>
      </c>
      <c r="F60" s="290" t="s">
        <v>157</v>
      </c>
      <c r="G60" s="290" t="s">
        <v>158</v>
      </c>
      <c r="H60" s="290" t="s">
        <v>14</v>
      </c>
      <c r="I60" s="290" t="s">
        <v>1008</v>
      </c>
      <c r="J60" s="290">
        <v>2</v>
      </c>
      <c r="K60" s="290" t="s">
        <v>1446</v>
      </c>
      <c r="L60" s="290"/>
      <c r="M60" s="290">
        <v>2</v>
      </c>
      <c r="N60" s="290">
        <v>2</v>
      </c>
      <c r="O60" s="290">
        <f t="shared" si="0"/>
        <v>2</v>
      </c>
      <c r="P60" s="290"/>
      <c r="Q60" s="290" t="s">
        <v>13</v>
      </c>
      <c r="R60" s="290" t="s">
        <v>1566</v>
      </c>
      <c r="S60" s="290" t="s">
        <v>1322</v>
      </c>
      <c r="T60" s="439" t="s">
        <v>817</v>
      </c>
      <c r="U60" s="290">
        <v>21942</v>
      </c>
      <c r="V60" s="290">
        <v>20500</v>
      </c>
      <c r="W60" s="290">
        <v>39100</v>
      </c>
      <c r="X60" s="290">
        <v>0</v>
      </c>
      <c r="Y60" s="290">
        <f t="shared" si="1"/>
        <v>-17158</v>
      </c>
      <c r="Z60" s="290" t="s">
        <v>13</v>
      </c>
      <c r="AA60" s="290"/>
      <c r="AB60" s="290" t="s">
        <v>1586</v>
      </c>
      <c r="AC60" s="290" t="s">
        <v>1587</v>
      </c>
      <c r="AD60" s="290">
        <v>0</v>
      </c>
      <c r="AE60" s="290" t="s">
        <v>13</v>
      </c>
      <c r="AF60" s="290"/>
      <c r="AG60" s="290">
        <f t="shared" si="2"/>
        <v>0</v>
      </c>
      <c r="AH60" s="290">
        <f t="shared" si="3"/>
        <v>0</v>
      </c>
      <c r="AI60" s="290">
        <f t="shared" si="4"/>
        <v>-17158</v>
      </c>
      <c r="AJ60" s="430"/>
      <c r="AK60" s="430"/>
      <c r="AL60" s="290">
        <f t="shared" si="5"/>
        <v>0</v>
      </c>
      <c r="AM60" s="290">
        <f t="shared" si="10"/>
        <v>0</v>
      </c>
      <c r="AN60" s="290">
        <f t="shared" si="6"/>
        <v>0</v>
      </c>
      <c r="AO60" s="290">
        <f t="shared" si="7"/>
        <v>-17158</v>
      </c>
      <c r="AP60" s="451"/>
      <c r="AQ60" s="290"/>
      <c r="AR60" s="290" t="s">
        <v>13</v>
      </c>
      <c r="AS60" s="290"/>
    </row>
    <row r="61" spans="1:45" x14ac:dyDescent="0.2">
      <c r="A61" s="290">
        <v>1516</v>
      </c>
      <c r="B61" s="290" t="s">
        <v>16</v>
      </c>
      <c r="C61" s="290" t="s">
        <v>47</v>
      </c>
      <c r="D61" s="290" t="s">
        <v>19</v>
      </c>
      <c r="E61" s="290" t="s">
        <v>1662</v>
      </c>
      <c r="F61" s="290" t="s">
        <v>48</v>
      </c>
      <c r="G61" s="290" t="s">
        <v>49</v>
      </c>
      <c r="H61" s="290" t="s">
        <v>14</v>
      </c>
      <c r="I61" s="290" t="s">
        <v>1008</v>
      </c>
      <c r="J61" s="290">
        <v>2</v>
      </c>
      <c r="K61" s="290" t="s">
        <v>1446</v>
      </c>
      <c r="L61" s="290"/>
      <c r="M61" s="290">
        <v>1.5</v>
      </c>
      <c r="N61" s="290">
        <v>2</v>
      </c>
      <c r="O61" s="290">
        <f t="shared" si="0"/>
        <v>1.75</v>
      </c>
      <c r="P61" s="290"/>
      <c r="Q61" s="290" t="s">
        <v>13</v>
      </c>
      <c r="R61" s="290" t="s">
        <v>1566</v>
      </c>
      <c r="S61" s="290" t="s">
        <v>1313</v>
      </c>
      <c r="T61" s="439" t="s">
        <v>817</v>
      </c>
      <c r="U61" s="290">
        <v>18344</v>
      </c>
      <c r="V61" s="290">
        <v>9500</v>
      </c>
      <c r="W61" s="290">
        <v>51526</v>
      </c>
      <c r="X61" s="290">
        <v>0</v>
      </c>
      <c r="Y61" s="290">
        <f t="shared" si="1"/>
        <v>-33182</v>
      </c>
      <c r="Z61" s="290" t="s">
        <v>13</v>
      </c>
      <c r="AA61" s="290"/>
      <c r="AB61" s="290" t="s">
        <v>1663</v>
      </c>
      <c r="AC61" s="290" t="s">
        <v>1663</v>
      </c>
      <c r="AD61" s="290">
        <v>0</v>
      </c>
      <c r="AE61" s="290" t="s">
        <v>13</v>
      </c>
      <c r="AF61" s="290"/>
      <c r="AG61" s="290">
        <f t="shared" si="2"/>
        <v>0</v>
      </c>
      <c r="AH61" s="290">
        <f t="shared" si="3"/>
        <v>0</v>
      </c>
      <c r="AI61" s="290">
        <f t="shared" si="4"/>
        <v>-33182</v>
      </c>
      <c r="AJ61" s="430"/>
      <c r="AK61" s="430"/>
      <c r="AL61" s="290">
        <f t="shared" si="5"/>
        <v>0</v>
      </c>
      <c r="AM61" s="290">
        <f t="shared" si="10"/>
        <v>0</v>
      </c>
      <c r="AN61" s="290">
        <f t="shared" si="6"/>
        <v>0</v>
      </c>
      <c r="AO61" s="290">
        <f t="shared" si="7"/>
        <v>-33182</v>
      </c>
      <c r="AP61" s="451"/>
      <c r="AQ61" s="290"/>
      <c r="AR61" s="290" t="s">
        <v>13</v>
      </c>
      <c r="AS61" s="290"/>
    </row>
    <row r="62" spans="1:45" x14ac:dyDescent="0.2">
      <c r="A62" s="14">
        <v>1516</v>
      </c>
      <c r="B62" s="14" t="s">
        <v>16</v>
      </c>
      <c r="C62" s="14" t="s">
        <v>539</v>
      </c>
      <c r="D62" s="14" t="s">
        <v>541</v>
      </c>
      <c r="E62" s="14" t="s">
        <v>1114</v>
      </c>
      <c r="F62" s="14" t="s">
        <v>540</v>
      </c>
      <c r="G62" s="14" t="s">
        <v>542</v>
      </c>
      <c r="H62" s="14" t="s">
        <v>14</v>
      </c>
      <c r="I62" s="14" t="s">
        <v>1008</v>
      </c>
      <c r="J62" s="14">
        <v>2</v>
      </c>
      <c r="K62" s="14" t="s">
        <v>1446</v>
      </c>
      <c r="L62" s="14"/>
      <c r="M62" s="14">
        <v>2</v>
      </c>
      <c r="N62" s="14">
        <v>2</v>
      </c>
      <c r="O62" s="14">
        <f t="shared" si="0"/>
        <v>2</v>
      </c>
      <c r="P62" s="14"/>
      <c r="Q62" s="14" t="s">
        <v>13</v>
      </c>
      <c r="R62" s="14" t="s">
        <v>1566</v>
      </c>
      <c r="S62" s="14" t="s">
        <v>1664</v>
      </c>
      <c r="T62" s="437" t="s">
        <v>1308</v>
      </c>
      <c r="U62" s="14">
        <v>21942</v>
      </c>
      <c r="V62" s="14">
        <v>0</v>
      </c>
      <c r="W62" s="14">
        <v>0</v>
      </c>
      <c r="X62" s="14">
        <v>21942</v>
      </c>
      <c r="Y62" s="14">
        <f t="shared" si="1"/>
        <v>21942</v>
      </c>
      <c r="Z62" s="14" t="s">
        <v>13</v>
      </c>
      <c r="AA62" s="14"/>
      <c r="AB62" s="14" t="s">
        <v>13</v>
      </c>
      <c r="AC62" s="14" t="s">
        <v>13</v>
      </c>
      <c r="AD62" s="14">
        <v>0</v>
      </c>
      <c r="AE62" s="14" t="s">
        <v>13</v>
      </c>
      <c r="AF62" s="14"/>
      <c r="AG62" s="14">
        <f t="shared" si="2"/>
        <v>0</v>
      </c>
      <c r="AH62" s="14">
        <f t="shared" si="3"/>
        <v>0</v>
      </c>
      <c r="AI62" s="14">
        <f t="shared" si="4"/>
        <v>21942</v>
      </c>
      <c r="AJ62" s="430"/>
      <c r="AK62" s="430"/>
      <c r="AL62" s="14">
        <f t="shared" si="5"/>
        <v>0</v>
      </c>
      <c r="AM62" s="14">
        <f t="shared" si="10"/>
        <v>0</v>
      </c>
      <c r="AN62" s="14">
        <f t="shared" si="6"/>
        <v>0</v>
      </c>
      <c r="AO62" s="14">
        <f t="shared" si="7"/>
        <v>21942</v>
      </c>
      <c r="AP62" s="15"/>
      <c r="AQ62" s="14"/>
      <c r="AR62" s="14" t="s">
        <v>13</v>
      </c>
      <c r="AS62" s="290"/>
    </row>
    <row r="63" spans="1:45" x14ac:dyDescent="0.2">
      <c r="A63" s="14">
        <v>1516</v>
      </c>
      <c r="B63" s="14" t="s">
        <v>16</v>
      </c>
      <c r="C63" s="14" t="s">
        <v>461</v>
      </c>
      <c r="D63" s="14" t="s">
        <v>463</v>
      </c>
      <c r="E63" s="14" t="s">
        <v>1665</v>
      </c>
      <c r="F63" s="14" t="s">
        <v>462</v>
      </c>
      <c r="G63" s="14" t="s">
        <v>464</v>
      </c>
      <c r="H63" s="14" t="s">
        <v>14</v>
      </c>
      <c r="I63" s="14" t="s">
        <v>1008</v>
      </c>
      <c r="J63" s="14">
        <v>2</v>
      </c>
      <c r="K63" s="14" t="s">
        <v>1446</v>
      </c>
      <c r="L63" s="14"/>
      <c r="M63" s="14">
        <v>2</v>
      </c>
      <c r="N63" s="14">
        <v>1</v>
      </c>
      <c r="O63" s="14">
        <f t="shared" si="0"/>
        <v>1.5</v>
      </c>
      <c r="P63" s="14"/>
      <c r="Q63" s="14" t="s">
        <v>13</v>
      </c>
      <c r="R63" s="14" t="s">
        <v>1566</v>
      </c>
      <c r="S63" s="14" t="s">
        <v>1341</v>
      </c>
      <c r="T63" s="437" t="s">
        <v>1308</v>
      </c>
      <c r="U63" s="14">
        <v>21942</v>
      </c>
      <c r="V63" s="14">
        <v>9723</v>
      </c>
      <c r="W63" s="14">
        <v>9331</v>
      </c>
      <c r="X63" s="14">
        <v>5888</v>
      </c>
      <c r="Y63" s="14">
        <f t="shared" si="1"/>
        <v>12611</v>
      </c>
      <c r="Z63" s="14" t="s">
        <v>1666</v>
      </c>
      <c r="AA63" s="14"/>
      <c r="AB63" s="14" t="s">
        <v>1667</v>
      </c>
      <c r="AC63" s="14" t="s">
        <v>1667</v>
      </c>
      <c r="AD63" s="14">
        <v>0</v>
      </c>
      <c r="AE63" s="14" t="s">
        <v>13</v>
      </c>
      <c r="AF63" s="14"/>
      <c r="AG63" s="14">
        <f t="shared" si="2"/>
        <v>0</v>
      </c>
      <c r="AH63" s="14">
        <f t="shared" si="3"/>
        <v>0</v>
      </c>
      <c r="AI63" s="14">
        <f t="shared" si="4"/>
        <v>12611</v>
      </c>
      <c r="AJ63" s="430"/>
      <c r="AK63" s="430"/>
      <c r="AL63" s="14">
        <f t="shared" si="5"/>
        <v>0</v>
      </c>
      <c r="AM63" s="14">
        <f t="shared" si="10"/>
        <v>0</v>
      </c>
      <c r="AN63" s="14">
        <f t="shared" si="6"/>
        <v>0</v>
      </c>
      <c r="AO63" s="14">
        <f t="shared" si="7"/>
        <v>12611</v>
      </c>
      <c r="AP63" s="15"/>
      <c r="AQ63" s="14"/>
      <c r="AR63" s="14" t="s">
        <v>13</v>
      </c>
      <c r="AS63" s="290"/>
    </row>
    <row r="64" spans="1:45" x14ac:dyDescent="0.2">
      <c r="A64" s="14">
        <v>1516</v>
      </c>
      <c r="B64" s="14" t="s">
        <v>16</v>
      </c>
      <c r="C64" s="14" t="s">
        <v>704</v>
      </c>
      <c r="D64" s="14" t="s">
        <v>703</v>
      </c>
      <c r="E64" s="14" t="s">
        <v>1668</v>
      </c>
      <c r="F64" s="14" t="s">
        <v>702</v>
      </c>
      <c r="G64" s="14" t="s">
        <v>1669</v>
      </c>
      <c r="H64" s="14" t="s">
        <v>14</v>
      </c>
      <c r="I64" s="14" t="s">
        <v>1008</v>
      </c>
      <c r="J64" s="14">
        <v>1</v>
      </c>
      <c r="K64" s="14" t="s">
        <v>1575</v>
      </c>
      <c r="L64" s="14"/>
      <c r="M64" s="14">
        <v>1</v>
      </c>
      <c r="N64" s="14">
        <v>2</v>
      </c>
      <c r="O64" s="14">
        <f t="shared" si="0"/>
        <v>1.5</v>
      </c>
      <c r="P64" s="14"/>
      <c r="Q64" s="14" t="s">
        <v>13</v>
      </c>
      <c r="R64" s="14" t="s">
        <v>1566</v>
      </c>
      <c r="S64" s="14" t="s">
        <v>1307</v>
      </c>
      <c r="T64" s="437" t="s">
        <v>1308</v>
      </c>
      <c r="U64" s="14">
        <v>19899</v>
      </c>
      <c r="V64" s="14">
        <v>15464</v>
      </c>
      <c r="W64" s="14">
        <v>8091</v>
      </c>
      <c r="X64" s="14">
        <v>4435</v>
      </c>
      <c r="Y64" s="14">
        <f t="shared" si="1"/>
        <v>11808</v>
      </c>
      <c r="Z64" s="14" t="s">
        <v>13</v>
      </c>
      <c r="AA64" s="14"/>
      <c r="AB64" s="14" t="s">
        <v>1670</v>
      </c>
      <c r="AC64" s="14" t="s">
        <v>1670</v>
      </c>
      <c r="AD64" s="14">
        <v>0</v>
      </c>
      <c r="AE64" s="14" t="s">
        <v>13</v>
      </c>
      <c r="AF64" s="14"/>
      <c r="AG64" s="14">
        <f t="shared" si="2"/>
        <v>0</v>
      </c>
      <c r="AH64" s="14">
        <f t="shared" si="3"/>
        <v>0</v>
      </c>
      <c r="AI64" s="14">
        <f t="shared" si="4"/>
        <v>11808</v>
      </c>
      <c r="AJ64" s="430"/>
      <c r="AK64" s="430"/>
      <c r="AL64" s="14">
        <f t="shared" si="5"/>
        <v>0</v>
      </c>
      <c r="AM64" s="14">
        <f t="shared" si="10"/>
        <v>0</v>
      </c>
      <c r="AN64" s="14">
        <f t="shared" si="6"/>
        <v>0</v>
      </c>
      <c r="AO64" s="14">
        <f t="shared" si="7"/>
        <v>11808</v>
      </c>
      <c r="AP64" s="15"/>
      <c r="AQ64" s="14"/>
      <c r="AR64" s="14" t="s">
        <v>13</v>
      </c>
      <c r="AS64" s="290"/>
    </row>
    <row r="65" spans="1:45" x14ac:dyDescent="0.2">
      <c r="A65" s="14">
        <v>1516</v>
      </c>
      <c r="B65" s="14" t="s">
        <v>16</v>
      </c>
      <c r="C65" s="14" t="s">
        <v>1071</v>
      </c>
      <c r="D65" s="443" t="s">
        <v>1070</v>
      </c>
      <c r="E65" s="14" t="s">
        <v>1671</v>
      </c>
      <c r="F65" s="14" t="s">
        <v>1069</v>
      </c>
      <c r="G65" s="14" t="s">
        <v>1073</v>
      </c>
      <c r="H65" s="14" t="s">
        <v>14</v>
      </c>
      <c r="I65" s="14" t="s">
        <v>1008</v>
      </c>
      <c r="J65" s="14">
        <v>1</v>
      </c>
      <c r="K65" s="443" t="s">
        <v>1575</v>
      </c>
      <c r="L65" s="443"/>
      <c r="M65" s="14">
        <v>2</v>
      </c>
      <c r="N65" s="14">
        <v>1</v>
      </c>
      <c r="O65" s="14">
        <f t="shared" si="0"/>
        <v>1.5</v>
      </c>
      <c r="P65" s="14">
        <v>1</v>
      </c>
      <c r="Q65" s="14" t="s">
        <v>13</v>
      </c>
      <c r="R65" s="14" t="s">
        <v>1566</v>
      </c>
      <c r="S65" s="14" t="s">
        <v>1340</v>
      </c>
      <c r="T65" s="437" t="s">
        <v>1308</v>
      </c>
      <c r="U65" s="14">
        <v>21245</v>
      </c>
      <c r="V65" s="14">
        <v>9000</v>
      </c>
      <c r="W65" s="14">
        <v>10553</v>
      </c>
      <c r="X65" s="14">
        <v>10692</v>
      </c>
      <c r="Y65" s="14">
        <f t="shared" si="1"/>
        <v>10692</v>
      </c>
      <c r="Z65" s="14" t="s">
        <v>13</v>
      </c>
      <c r="AA65" s="14"/>
      <c r="AB65" s="14" t="s">
        <v>1660</v>
      </c>
      <c r="AC65" s="14" t="s">
        <v>1660</v>
      </c>
      <c r="AD65" s="14">
        <v>0</v>
      </c>
      <c r="AE65" s="14" t="s">
        <v>13</v>
      </c>
      <c r="AF65" s="14"/>
      <c r="AG65" s="14">
        <f t="shared" si="2"/>
        <v>0</v>
      </c>
      <c r="AH65" s="14">
        <f t="shared" si="3"/>
        <v>0</v>
      </c>
      <c r="AI65" s="14">
        <f t="shared" si="4"/>
        <v>10692</v>
      </c>
      <c r="AJ65" s="430"/>
      <c r="AK65" s="430"/>
      <c r="AL65" s="14">
        <f t="shared" si="5"/>
        <v>0</v>
      </c>
      <c r="AM65" s="14">
        <f t="shared" si="10"/>
        <v>0</v>
      </c>
      <c r="AN65" s="14">
        <f t="shared" si="6"/>
        <v>0</v>
      </c>
      <c r="AO65" s="14">
        <f t="shared" si="7"/>
        <v>10692</v>
      </c>
      <c r="AP65" s="15"/>
      <c r="AQ65" s="14"/>
      <c r="AR65" s="14" t="s">
        <v>13</v>
      </c>
      <c r="AS65" s="290"/>
    </row>
    <row r="66" spans="1:45" x14ac:dyDescent="0.2">
      <c r="A66" s="444">
        <v>93</v>
      </c>
      <c r="B66" s="444" t="s">
        <v>16</v>
      </c>
      <c r="C66" s="444" t="s">
        <v>294</v>
      </c>
      <c r="D66" s="444" t="s">
        <v>296</v>
      </c>
      <c r="E66" s="444" t="s">
        <v>1672</v>
      </c>
      <c r="F66" s="444" t="s">
        <v>295</v>
      </c>
      <c r="G66" s="444" t="s">
        <v>297</v>
      </c>
      <c r="H66" s="444" t="s">
        <v>14</v>
      </c>
      <c r="I66" s="444" t="s">
        <v>1008</v>
      </c>
      <c r="J66" s="444">
        <v>2</v>
      </c>
      <c r="K66" s="444" t="s">
        <v>1446</v>
      </c>
      <c r="L66" s="444"/>
      <c r="M66" s="444">
        <v>2</v>
      </c>
      <c r="N66" s="444">
        <v>2</v>
      </c>
      <c r="O66" s="14">
        <f t="shared" si="0"/>
        <v>2</v>
      </c>
      <c r="P66" s="444"/>
      <c r="Q66" s="444"/>
      <c r="R66" s="444" t="s">
        <v>1566</v>
      </c>
      <c r="S66" s="444" t="s">
        <v>1673</v>
      </c>
      <c r="T66" s="437" t="s">
        <v>1308</v>
      </c>
      <c r="U66" s="444">
        <v>20549</v>
      </c>
      <c r="V66" s="444">
        <v>5778</v>
      </c>
      <c r="W66" s="444">
        <v>10183</v>
      </c>
      <c r="X66" s="444">
        <v>8821</v>
      </c>
      <c r="Y66" s="14">
        <f t="shared" si="1"/>
        <v>10366</v>
      </c>
      <c r="Z66" s="444" t="s">
        <v>1579</v>
      </c>
      <c r="AA66" s="444">
        <v>1545</v>
      </c>
      <c r="AB66" s="444" t="s">
        <v>1674</v>
      </c>
      <c r="AC66" s="444" t="s">
        <v>1674</v>
      </c>
      <c r="AD66" s="444">
        <v>0</v>
      </c>
      <c r="AE66" s="444" t="s">
        <v>13</v>
      </c>
      <c r="AF66" s="444"/>
      <c r="AG66" s="14">
        <f t="shared" si="2"/>
        <v>1545</v>
      </c>
      <c r="AH66" s="14">
        <f t="shared" si="3"/>
        <v>1545</v>
      </c>
      <c r="AI66" s="14">
        <f t="shared" si="4"/>
        <v>8821</v>
      </c>
      <c r="AJ66" s="430"/>
      <c r="AK66" s="430"/>
      <c r="AL66" s="14">
        <f t="shared" si="5"/>
        <v>0</v>
      </c>
      <c r="AM66" s="14">
        <f t="shared" si="10"/>
        <v>1545</v>
      </c>
      <c r="AN66" s="14">
        <f t="shared" si="6"/>
        <v>1545</v>
      </c>
      <c r="AO66" s="14">
        <f t="shared" si="7"/>
        <v>8821</v>
      </c>
      <c r="AP66" s="15"/>
      <c r="AQ66" s="14"/>
      <c r="AR66" s="444" t="s">
        <v>13</v>
      </c>
      <c r="AS66" s="290"/>
    </row>
    <row r="67" spans="1:45" x14ac:dyDescent="0.2">
      <c r="A67" s="14">
        <v>1516</v>
      </c>
      <c r="B67" s="14" t="s">
        <v>16</v>
      </c>
      <c r="C67" s="14" t="s">
        <v>672</v>
      </c>
      <c r="D67" s="14" t="s">
        <v>674</v>
      </c>
      <c r="E67" s="14" t="s">
        <v>13</v>
      </c>
      <c r="F67" s="14" t="s">
        <v>673</v>
      </c>
      <c r="G67" s="14" t="s">
        <v>675</v>
      </c>
      <c r="H67" s="14" t="s">
        <v>14</v>
      </c>
      <c r="I67" s="14" t="s">
        <v>1008</v>
      </c>
      <c r="J67" s="14">
        <v>2</v>
      </c>
      <c r="K67" s="14" t="s">
        <v>1446</v>
      </c>
      <c r="L67" s="14"/>
      <c r="M67" s="14">
        <v>2</v>
      </c>
      <c r="N67" s="14">
        <v>2</v>
      </c>
      <c r="O67" s="14">
        <f t="shared" si="0"/>
        <v>2</v>
      </c>
      <c r="P67" s="14"/>
      <c r="Q67" s="14" t="s">
        <v>13</v>
      </c>
      <c r="R67" s="14" t="s">
        <v>1566</v>
      </c>
      <c r="S67" s="14" t="s">
        <v>1675</v>
      </c>
      <c r="T67" s="437" t="s">
        <v>1308</v>
      </c>
      <c r="U67" s="14">
        <v>21942</v>
      </c>
      <c r="V67" s="14">
        <v>20500</v>
      </c>
      <c r="W67" s="14">
        <v>15148</v>
      </c>
      <c r="X67" s="14">
        <v>1442</v>
      </c>
      <c r="Y67" s="14">
        <f t="shared" si="1"/>
        <v>6794</v>
      </c>
      <c r="Z67" s="14" t="s">
        <v>13</v>
      </c>
      <c r="AA67" s="14"/>
      <c r="AB67" s="14" t="s">
        <v>1586</v>
      </c>
      <c r="AC67" s="14" t="s">
        <v>1587</v>
      </c>
      <c r="AD67" s="14">
        <v>0</v>
      </c>
      <c r="AE67" s="14" t="s">
        <v>13</v>
      </c>
      <c r="AF67" s="14"/>
      <c r="AG67" s="14">
        <f t="shared" si="2"/>
        <v>0</v>
      </c>
      <c r="AH67" s="14">
        <f t="shared" si="3"/>
        <v>0</v>
      </c>
      <c r="AI67" s="14">
        <f t="shared" si="4"/>
        <v>6794</v>
      </c>
      <c r="AJ67" s="430"/>
      <c r="AK67" s="430"/>
      <c r="AL67" s="14">
        <f t="shared" si="5"/>
        <v>0</v>
      </c>
      <c r="AM67" s="14">
        <f t="shared" si="10"/>
        <v>0</v>
      </c>
      <c r="AN67" s="14">
        <f t="shared" si="6"/>
        <v>0</v>
      </c>
      <c r="AO67" s="14">
        <f t="shared" si="7"/>
        <v>6794</v>
      </c>
      <c r="AP67" s="15"/>
      <c r="AQ67" s="14"/>
      <c r="AR67" s="14" t="s">
        <v>13</v>
      </c>
      <c r="AS67" s="290"/>
    </row>
    <row r="68" spans="1:45" x14ac:dyDescent="0.2">
      <c r="A68" s="14">
        <v>1516</v>
      </c>
      <c r="B68" s="14" t="s">
        <v>16</v>
      </c>
      <c r="C68" s="14" t="s">
        <v>469</v>
      </c>
      <c r="D68" s="14" t="s">
        <v>471</v>
      </c>
      <c r="E68" s="14" t="s">
        <v>1676</v>
      </c>
      <c r="F68" s="14" t="s">
        <v>470</v>
      </c>
      <c r="G68" s="14" t="s">
        <v>1677</v>
      </c>
      <c r="H68" s="14" t="s">
        <v>14</v>
      </c>
      <c r="I68" s="14" t="s">
        <v>1008</v>
      </c>
      <c r="J68" s="14">
        <v>2</v>
      </c>
      <c r="K68" s="14" t="s">
        <v>1446</v>
      </c>
      <c r="L68" s="14"/>
      <c r="M68" s="14">
        <v>1</v>
      </c>
      <c r="N68" s="14">
        <v>1</v>
      </c>
      <c r="O68" s="14">
        <f t="shared" si="0"/>
        <v>1</v>
      </c>
      <c r="P68" s="14"/>
      <c r="Q68" s="14" t="s">
        <v>13</v>
      </c>
      <c r="R68" s="14" t="s">
        <v>1566</v>
      </c>
      <c r="S68" s="14" t="s">
        <v>1340</v>
      </c>
      <c r="T68" s="437" t="s">
        <v>1308</v>
      </c>
      <c r="U68" s="14">
        <v>20946</v>
      </c>
      <c r="V68" s="14">
        <v>5927</v>
      </c>
      <c r="W68" s="14">
        <v>17342</v>
      </c>
      <c r="X68" s="14">
        <v>-1545</v>
      </c>
      <c r="Y68" s="14">
        <f t="shared" si="1"/>
        <v>3604</v>
      </c>
      <c r="Z68" s="14" t="s">
        <v>1579</v>
      </c>
      <c r="AA68" s="14">
        <v>1545</v>
      </c>
      <c r="AB68" s="14" t="s">
        <v>1678</v>
      </c>
      <c r="AC68" s="14" t="s">
        <v>1678</v>
      </c>
      <c r="AD68" s="14">
        <v>0</v>
      </c>
      <c r="AE68" s="14" t="s">
        <v>13</v>
      </c>
      <c r="AF68" s="14"/>
      <c r="AG68" s="14">
        <f t="shared" si="2"/>
        <v>1545</v>
      </c>
      <c r="AH68" s="14">
        <f t="shared" si="3"/>
        <v>1545</v>
      </c>
      <c r="AI68" s="14">
        <f t="shared" si="4"/>
        <v>2059</v>
      </c>
      <c r="AJ68" s="430"/>
      <c r="AK68" s="430"/>
      <c r="AL68" s="14">
        <f t="shared" si="5"/>
        <v>0</v>
      </c>
      <c r="AM68" s="14">
        <f t="shared" si="10"/>
        <v>1545</v>
      </c>
      <c r="AN68" s="14">
        <f t="shared" si="6"/>
        <v>1545</v>
      </c>
      <c r="AO68" s="14">
        <f t="shared" si="7"/>
        <v>2059</v>
      </c>
      <c r="AP68" s="15"/>
      <c r="AQ68" s="14"/>
      <c r="AR68" s="14" t="s">
        <v>1679</v>
      </c>
      <c r="AS68" s="290"/>
    </row>
    <row r="69" spans="1:45" x14ac:dyDescent="0.2">
      <c r="A69" s="14">
        <v>1516</v>
      </c>
      <c r="B69" s="14" t="s">
        <v>16</v>
      </c>
      <c r="C69" s="14" t="s">
        <v>204</v>
      </c>
      <c r="D69" s="14" t="s">
        <v>206</v>
      </c>
      <c r="E69" s="14" t="s">
        <v>1680</v>
      </c>
      <c r="F69" s="14" t="s">
        <v>205</v>
      </c>
      <c r="G69" s="14" t="s">
        <v>207</v>
      </c>
      <c r="H69" s="14" t="s">
        <v>14</v>
      </c>
      <c r="I69" s="14" t="s">
        <v>1008</v>
      </c>
      <c r="J69" s="14">
        <v>1</v>
      </c>
      <c r="K69" s="14" t="s">
        <v>1575</v>
      </c>
      <c r="L69" s="14"/>
      <c r="M69" s="14">
        <v>1</v>
      </c>
      <c r="N69" s="14">
        <v>1</v>
      </c>
      <c r="O69" s="14">
        <f t="shared" si="0"/>
        <v>1</v>
      </c>
      <c r="P69" s="14">
        <v>1</v>
      </c>
      <c r="Q69" s="14" t="s">
        <v>13</v>
      </c>
      <c r="R69" s="14" t="s">
        <v>1566</v>
      </c>
      <c r="S69" s="14" t="s">
        <v>1324</v>
      </c>
      <c r="T69" s="437" t="s">
        <v>1308</v>
      </c>
      <c r="U69" s="14">
        <v>21942</v>
      </c>
      <c r="V69" s="14">
        <v>8555</v>
      </c>
      <c r="W69" s="14">
        <v>36901</v>
      </c>
      <c r="X69" s="14">
        <v>0</v>
      </c>
      <c r="Y69" s="14">
        <f t="shared" si="1"/>
        <v>-14959</v>
      </c>
      <c r="Z69" s="14" t="s">
        <v>13</v>
      </c>
      <c r="AA69" s="14"/>
      <c r="AB69" s="14" t="s">
        <v>1681</v>
      </c>
      <c r="AC69" s="14" t="s">
        <v>1681</v>
      </c>
      <c r="AD69" s="14">
        <v>0</v>
      </c>
      <c r="AE69" s="14" t="s">
        <v>13</v>
      </c>
      <c r="AF69" s="14"/>
      <c r="AG69" s="14">
        <f t="shared" si="2"/>
        <v>0</v>
      </c>
      <c r="AH69" s="14">
        <f t="shared" si="3"/>
        <v>0</v>
      </c>
      <c r="AI69" s="14">
        <f t="shared" si="4"/>
        <v>-14959</v>
      </c>
      <c r="AJ69" s="430"/>
      <c r="AK69" s="430"/>
      <c r="AL69" s="14">
        <f t="shared" si="5"/>
        <v>0</v>
      </c>
      <c r="AM69" s="14">
        <f t="shared" si="10"/>
        <v>0</v>
      </c>
      <c r="AN69" s="14">
        <f t="shared" si="6"/>
        <v>0</v>
      </c>
      <c r="AO69" s="14">
        <f t="shared" si="7"/>
        <v>-14959</v>
      </c>
      <c r="AP69" s="15"/>
      <c r="AQ69" s="14"/>
      <c r="AR69" s="14" t="s">
        <v>13</v>
      </c>
      <c r="AS69" s="290"/>
    </row>
    <row r="70" spans="1:45" x14ac:dyDescent="0.2">
      <c r="A70" s="290">
        <v>1516</v>
      </c>
      <c r="B70" s="290" t="s">
        <v>16</v>
      </c>
      <c r="C70" s="290" t="s">
        <v>743</v>
      </c>
      <c r="D70" s="290" t="s">
        <v>742</v>
      </c>
      <c r="E70" s="290" t="s">
        <v>950</v>
      </c>
      <c r="F70" s="290" t="s">
        <v>741</v>
      </c>
      <c r="G70" s="290" t="s">
        <v>745</v>
      </c>
      <c r="H70" s="290" t="s">
        <v>14</v>
      </c>
      <c r="I70" s="290" t="s">
        <v>1008</v>
      </c>
      <c r="J70" s="290">
        <v>1</v>
      </c>
      <c r="K70" s="290" t="s">
        <v>1575</v>
      </c>
      <c r="L70" s="290"/>
      <c r="M70" s="290">
        <v>1</v>
      </c>
      <c r="N70" s="290">
        <v>2.5</v>
      </c>
      <c r="O70" s="290">
        <f t="shared" si="0"/>
        <v>1.75</v>
      </c>
      <c r="P70" s="290"/>
      <c r="Q70" s="290" t="s">
        <v>13</v>
      </c>
      <c r="R70" s="290" t="s">
        <v>1566</v>
      </c>
      <c r="S70" s="290" t="s">
        <v>1314</v>
      </c>
      <c r="T70" s="439" t="s">
        <v>817</v>
      </c>
      <c r="U70" s="290">
        <v>23367</v>
      </c>
      <c r="V70" s="290">
        <v>23367</v>
      </c>
      <c r="W70" s="290">
        <v>0</v>
      </c>
      <c r="X70" s="290">
        <v>0</v>
      </c>
      <c r="Y70" s="290">
        <f t="shared" si="1"/>
        <v>23367</v>
      </c>
      <c r="Z70" s="290" t="s">
        <v>13</v>
      </c>
      <c r="AA70" s="290"/>
      <c r="AB70" s="290" t="s">
        <v>1682</v>
      </c>
      <c r="AC70" s="290" t="s">
        <v>1682</v>
      </c>
      <c r="AD70" s="290">
        <v>2100</v>
      </c>
      <c r="AE70" s="290" t="s">
        <v>1569</v>
      </c>
      <c r="AF70" s="290">
        <v>995</v>
      </c>
      <c r="AG70" s="290">
        <f t="shared" si="2"/>
        <v>995</v>
      </c>
      <c r="AH70" s="290">
        <f t="shared" si="3"/>
        <v>3095</v>
      </c>
      <c r="AI70" s="290">
        <f t="shared" si="4"/>
        <v>20272</v>
      </c>
      <c r="AJ70" s="430"/>
      <c r="AK70" s="430"/>
      <c r="AL70" s="290">
        <f t="shared" si="5"/>
        <v>0</v>
      </c>
      <c r="AM70" s="290">
        <f t="shared" si="10"/>
        <v>995</v>
      </c>
      <c r="AN70" s="290">
        <f t="shared" si="6"/>
        <v>3095</v>
      </c>
      <c r="AO70" s="290">
        <f t="shared" si="7"/>
        <v>20272</v>
      </c>
      <c r="AP70" s="451"/>
      <c r="AQ70" s="290"/>
      <c r="AR70" s="290" t="s">
        <v>13</v>
      </c>
      <c r="AS70" s="290"/>
    </row>
    <row r="71" spans="1:45" x14ac:dyDescent="0.2">
      <c r="A71" s="290">
        <v>1516</v>
      </c>
      <c r="B71" s="290" t="s">
        <v>16</v>
      </c>
      <c r="C71" s="290" t="s">
        <v>907</v>
      </c>
      <c r="D71" s="290" t="s">
        <v>126</v>
      </c>
      <c r="E71" s="290" t="s">
        <v>689</v>
      </c>
      <c r="F71" s="290" t="s">
        <v>906</v>
      </c>
      <c r="G71" s="290" t="s">
        <v>1683</v>
      </c>
      <c r="H71" s="290" t="s">
        <v>14</v>
      </c>
      <c r="I71" s="290" t="s">
        <v>1008</v>
      </c>
      <c r="J71" s="290">
        <v>1</v>
      </c>
      <c r="K71" s="290" t="s">
        <v>1575</v>
      </c>
      <c r="L71" s="290"/>
      <c r="M71" s="290">
        <v>1</v>
      </c>
      <c r="N71" s="290">
        <v>3</v>
      </c>
      <c r="O71" s="290">
        <f t="shared" si="0"/>
        <v>2</v>
      </c>
      <c r="P71" s="290"/>
      <c r="Q71" s="290" t="s">
        <v>13</v>
      </c>
      <c r="R71" s="290" t="s">
        <v>1566</v>
      </c>
      <c r="S71" s="290" t="s">
        <v>1322</v>
      </c>
      <c r="T71" s="439" t="s">
        <v>817</v>
      </c>
      <c r="U71" s="290">
        <v>21942</v>
      </c>
      <c r="V71" s="290">
        <v>21942</v>
      </c>
      <c r="W71" s="290">
        <v>17882</v>
      </c>
      <c r="X71" s="290">
        <v>0</v>
      </c>
      <c r="Y71" s="290">
        <f t="shared" si="1"/>
        <v>4060</v>
      </c>
      <c r="Z71" s="290" t="s">
        <v>1576</v>
      </c>
      <c r="AA71" s="290">
        <v>510</v>
      </c>
      <c r="AB71" s="290" t="s">
        <v>1684</v>
      </c>
      <c r="AC71" s="290" t="s">
        <v>1598</v>
      </c>
      <c r="AD71" s="290">
        <v>0</v>
      </c>
      <c r="AE71" s="290" t="s">
        <v>13</v>
      </c>
      <c r="AF71" s="290"/>
      <c r="AG71" s="290">
        <f t="shared" si="2"/>
        <v>510</v>
      </c>
      <c r="AH71" s="290">
        <f t="shared" si="3"/>
        <v>510</v>
      </c>
      <c r="AI71" s="290">
        <f t="shared" si="4"/>
        <v>3550</v>
      </c>
      <c r="AJ71" s="430"/>
      <c r="AK71" s="430"/>
      <c r="AL71" s="290">
        <f t="shared" si="5"/>
        <v>0</v>
      </c>
      <c r="AM71" s="290">
        <f t="shared" si="10"/>
        <v>510</v>
      </c>
      <c r="AN71" s="290">
        <f t="shared" si="6"/>
        <v>510</v>
      </c>
      <c r="AO71" s="290">
        <f t="shared" si="7"/>
        <v>3550</v>
      </c>
      <c r="AP71" s="451"/>
      <c r="AQ71" s="290"/>
      <c r="AR71" s="290" t="s">
        <v>13</v>
      </c>
      <c r="AS71" s="290"/>
    </row>
    <row r="72" spans="1:45" x14ac:dyDescent="0.2">
      <c r="A72" s="290">
        <v>1516</v>
      </c>
      <c r="B72" s="290" t="s">
        <v>16</v>
      </c>
      <c r="C72" s="290" t="s">
        <v>1133</v>
      </c>
      <c r="D72" s="290" t="s">
        <v>1132</v>
      </c>
      <c r="E72" s="290" t="s">
        <v>1685</v>
      </c>
      <c r="F72" s="290" t="s">
        <v>669</v>
      </c>
      <c r="G72" s="290" t="s">
        <v>1135</v>
      </c>
      <c r="H72" s="290" t="s">
        <v>14</v>
      </c>
      <c r="I72" s="290" t="s">
        <v>1008</v>
      </c>
      <c r="J72" s="290">
        <v>1</v>
      </c>
      <c r="K72" s="287" t="s">
        <v>1575</v>
      </c>
      <c r="L72" s="287"/>
      <c r="M72" s="290">
        <v>3</v>
      </c>
      <c r="N72" s="290">
        <v>1.5</v>
      </c>
      <c r="O72" s="290">
        <f t="shared" si="0"/>
        <v>2.25</v>
      </c>
      <c r="P72" s="290"/>
      <c r="Q72" s="290" t="s">
        <v>13</v>
      </c>
      <c r="R72" s="290" t="s">
        <v>1566</v>
      </c>
      <c r="S72" s="290" t="s">
        <v>1347</v>
      </c>
      <c r="T72" s="439" t="s">
        <v>817</v>
      </c>
      <c r="U72" s="290">
        <v>27204</v>
      </c>
      <c r="V72" s="290">
        <v>20092.48</v>
      </c>
      <c r="W72" s="290">
        <v>0</v>
      </c>
      <c r="X72" s="290">
        <v>7111.52</v>
      </c>
      <c r="Y72" s="290">
        <f t="shared" si="1"/>
        <v>27204</v>
      </c>
      <c r="Z72" s="290" t="s">
        <v>1686</v>
      </c>
      <c r="AA72" s="290"/>
      <c r="AB72" s="290" t="s">
        <v>1687</v>
      </c>
      <c r="AC72" s="290" t="s">
        <v>1687</v>
      </c>
      <c r="AD72" s="290">
        <v>1925</v>
      </c>
      <c r="AE72" s="290" t="s">
        <v>1688</v>
      </c>
      <c r="AF72" s="290"/>
      <c r="AG72" s="290">
        <f t="shared" si="2"/>
        <v>0</v>
      </c>
      <c r="AH72" s="290">
        <f t="shared" si="3"/>
        <v>1925</v>
      </c>
      <c r="AI72" s="290">
        <f t="shared" si="4"/>
        <v>25279</v>
      </c>
      <c r="AJ72" s="430"/>
      <c r="AK72" s="430"/>
      <c r="AL72" s="290">
        <f t="shared" si="5"/>
        <v>0</v>
      </c>
      <c r="AM72" s="290">
        <f t="shared" si="10"/>
        <v>0</v>
      </c>
      <c r="AN72" s="290">
        <f t="shared" si="6"/>
        <v>1925</v>
      </c>
      <c r="AO72" s="290">
        <f t="shared" si="7"/>
        <v>25279</v>
      </c>
      <c r="AP72" s="451"/>
      <c r="AQ72" s="290"/>
      <c r="AR72" s="290" t="s">
        <v>1689</v>
      </c>
      <c r="AS72" s="445"/>
    </row>
    <row r="73" spans="1:45" x14ac:dyDescent="0.2">
      <c r="A73" s="290">
        <v>1516</v>
      </c>
      <c r="B73" s="290" t="s">
        <v>16</v>
      </c>
      <c r="C73" s="290" t="s">
        <v>587</v>
      </c>
      <c r="D73" s="290" t="s">
        <v>441</v>
      </c>
      <c r="E73" s="290" t="s">
        <v>13</v>
      </c>
      <c r="F73" s="290" t="s">
        <v>588</v>
      </c>
      <c r="G73" s="290" t="s">
        <v>589</v>
      </c>
      <c r="H73" s="290" t="s">
        <v>14</v>
      </c>
      <c r="I73" s="290" t="s">
        <v>1008</v>
      </c>
      <c r="J73" s="290">
        <v>1</v>
      </c>
      <c r="K73" s="287" t="s">
        <v>1575</v>
      </c>
      <c r="L73" s="287"/>
      <c r="M73" s="290">
        <v>2</v>
      </c>
      <c r="N73" s="290">
        <v>2.5</v>
      </c>
      <c r="O73" s="290">
        <f t="shared" si="0"/>
        <v>2.25</v>
      </c>
      <c r="P73" s="290"/>
      <c r="Q73" s="290" t="s">
        <v>13</v>
      </c>
      <c r="R73" s="290" t="s">
        <v>1566</v>
      </c>
      <c r="S73" s="290" t="s">
        <v>1309</v>
      </c>
      <c r="T73" s="439" t="s">
        <v>817</v>
      </c>
      <c r="U73" s="290">
        <v>26442</v>
      </c>
      <c r="V73" s="290">
        <v>26442</v>
      </c>
      <c r="W73" s="290">
        <v>0</v>
      </c>
      <c r="X73" s="290">
        <v>0</v>
      </c>
      <c r="Y73" s="290">
        <f t="shared" si="1"/>
        <v>26442</v>
      </c>
      <c r="Z73" s="290" t="s">
        <v>13</v>
      </c>
      <c r="AA73" s="290"/>
      <c r="AB73" s="290" t="s">
        <v>1690</v>
      </c>
      <c r="AC73" s="290" t="s">
        <v>1690</v>
      </c>
      <c r="AD73" s="290">
        <v>2100</v>
      </c>
      <c r="AE73" s="290" t="s">
        <v>13</v>
      </c>
      <c r="AF73" s="290"/>
      <c r="AG73" s="290">
        <f t="shared" si="2"/>
        <v>0</v>
      </c>
      <c r="AH73" s="290">
        <f t="shared" si="3"/>
        <v>2100</v>
      </c>
      <c r="AI73" s="290">
        <f t="shared" si="4"/>
        <v>24342</v>
      </c>
      <c r="AJ73" s="430"/>
      <c r="AK73" s="430"/>
      <c r="AL73" s="290">
        <f t="shared" si="5"/>
        <v>0</v>
      </c>
      <c r="AM73" s="290">
        <f t="shared" si="10"/>
        <v>0</v>
      </c>
      <c r="AN73" s="290">
        <f t="shared" si="6"/>
        <v>2100</v>
      </c>
      <c r="AO73" s="290">
        <f t="shared" si="7"/>
        <v>24342</v>
      </c>
      <c r="AP73" s="451"/>
      <c r="AQ73" s="290"/>
      <c r="AR73" s="290" t="s">
        <v>13</v>
      </c>
      <c r="AS73" s="431"/>
    </row>
    <row r="74" spans="1:45" x14ac:dyDescent="0.2">
      <c r="A74" s="290">
        <v>1516</v>
      </c>
      <c r="B74" s="290" t="s">
        <v>16</v>
      </c>
      <c r="C74" s="290" t="s">
        <v>421</v>
      </c>
      <c r="D74" s="290" t="s">
        <v>418</v>
      </c>
      <c r="E74" s="290" t="s">
        <v>1691</v>
      </c>
      <c r="F74" s="290" t="s">
        <v>422</v>
      </c>
      <c r="G74" s="290" t="s">
        <v>423</v>
      </c>
      <c r="H74" s="290" t="s">
        <v>14</v>
      </c>
      <c r="I74" s="290" t="s">
        <v>1008</v>
      </c>
      <c r="J74" s="290">
        <v>2</v>
      </c>
      <c r="K74" s="290" t="s">
        <v>1446</v>
      </c>
      <c r="L74" s="290"/>
      <c r="M74" s="290">
        <v>2</v>
      </c>
      <c r="N74" s="290">
        <v>2.5</v>
      </c>
      <c r="O74" s="290">
        <f t="shared" si="0"/>
        <v>2.25</v>
      </c>
      <c r="P74" s="290"/>
      <c r="Q74" s="290" t="s">
        <v>13</v>
      </c>
      <c r="R74" s="290" t="s">
        <v>1566</v>
      </c>
      <c r="S74" s="290" t="s">
        <v>1304</v>
      </c>
      <c r="T74" s="439" t="s">
        <v>817</v>
      </c>
      <c r="U74" s="290">
        <v>21942</v>
      </c>
      <c r="V74" s="290">
        <v>21942</v>
      </c>
      <c r="W74" s="290">
        <v>0</v>
      </c>
      <c r="X74" s="290">
        <v>0</v>
      </c>
      <c r="Y74" s="290">
        <f t="shared" si="1"/>
        <v>21942</v>
      </c>
      <c r="Z74" s="290" t="s">
        <v>13</v>
      </c>
      <c r="AA74" s="290"/>
      <c r="AB74" s="290" t="s">
        <v>1583</v>
      </c>
      <c r="AC74" s="290" t="s">
        <v>1583</v>
      </c>
      <c r="AD74" s="290">
        <v>2100</v>
      </c>
      <c r="AE74" s="290" t="s">
        <v>13</v>
      </c>
      <c r="AF74" s="290"/>
      <c r="AG74" s="290">
        <f t="shared" si="2"/>
        <v>0</v>
      </c>
      <c r="AH74" s="290">
        <f t="shared" si="3"/>
        <v>2100</v>
      </c>
      <c r="AI74" s="290">
        <f t="shared" si="4"/>
        <v>19842</v>
      </c>
      <c r="AJ74" s="430"/>
      <c r="AK74" s="430"/>
      <c r="AL74" s="290">
        <f t="shared" si="5"/>
        <v>0</v>
      </c>
      <c r="AM74" s="290">
        <f t="shared" si="10"/>
        <v>0</v>
      </c>
      <c r="AN74" s="290">
        <f t="shared" si="6"/>
        <v>2100</v>
      </c>
      <c r="AO74" s="290">
        <f t="shared" si="7"/>
        <v>19842</v>
      </c>
      <c r="AP74" s="451"/>
      <c r="AQ74" s="290"/>
      <c r="AR74" s="290" t="s">
        <v>13</v>
      </c>
      <c r="AS74" s="290"/>
    </row>
    <row r="75" spans="1:45" x14ac:dyDescent="0.2">
      <c r="A75" s="290">
        <v>1516</v>
      </c>
      <c r="B75" s="290" t="s">
        <v>16</v>
      </c>
      <c r="C75" s="290" t="s">
        <v>518</v>
      </c>
      <c r="D75" s="290" t="s">
        <v>520</v>
      </c>
      <c r="E75" s="290" t="s">
        <v>1692</v>
      </c>
      <c r="F75" s="290" t="s">
        <v>519</v>
      </c>
      <c r="G75" s="290" t="s">
        <v>521</v>
      </c>
      <c r="H75" s="290" t="s">
        <v>14</v>
      </c>
      <c r="I75" s="290" t="s">
        <v>1008</v>
      </c>
      <c r="J75" s="290">
        <v>2</v>
      </c>
      <c r="K75" s="290" t="s">
        <v>1446</v>
      </c>
      <c r="L75" s="290"/>
      <c r="M75" s="290">
        <v>2.5</v>
      </c>
      <c r="N75" s="290">
        <v>2</v>
      </c>
      <c r="O75" s="290">
        <f t="shared" ref="O75:O98" si="11">(M75+N75)/2</f>
        <v>2.25</v>
      </c>
      <c r="P75" s="290"/>
      <c r="Q75" s="290" t="s">
        <v>13</v>
      </c>
      <c r="R75" s="290" t="s">
        <v>1566</v>
      </c>
      <c r="S75" s="290" t="s">
        <v>1342</v>
      </c>
      <c r="T75" s="439" t="s">
        <v>817</v>
      </c>
      <c r="U75" s="290">
        <v>21942</v>
      </c>
      <c r="V75" s="290">
        <v>21942</v>
      </c>
      <c r="W75" s="290">
        <v>0</v>
      </c>
      <c r="X75" s="290">
        <v>0</v>
      </c>
      <c r="Y75" s="290">
        <f t="shared" ref="Y75:Y98" si="12">U75-W75</f>
        <v>21942</v>
      </c>
      <c r="Z75" s="290" t="s">
        <v>13</v>
      </c>
      <c r="AA75" s="290"/>
      <c r="AB75" s="290" t="s">
        <v>1583</v>
      </c>
      <c r="AC75" s="290" t="s">
        <v>1583</v>
      </c>
      <c r="AD75" s="290">
        <v>2100</v>
      </c>
      <c r="AE75" s="290" t="s">
        <v>13</v>
      </c>
      <c r="AF75" s="290"/>
      <c r="AG75" s="290">
        <f t="shared" ref="AG75:AG98" si="13">AA75+AF75</f>
        <v>0</v>
      </c>
      <c r="AH75" s="290">
        <f t="shared" ref="AH75:AH98" si="14">AD75+AG75</f>
        <v>2100</v>
      </c>
      <c r="AI75" s="290">
        <f t="shared" ref="AI75:AI98" si="15">Y75-AH75</f>
        <v>19842</v>
      </c>
      <c r="AJ75" s="430"/>
      <c r="AK75" s="430"/>
      <c r="AL75" s="290">
        <f t="shared" ref="AL75:AL96" si="16">AJ75+AK75</f>
        <v>0</v>
      </c>
      <c r="AM75" s="290">
        <f t="shared" si="10"/>
        <v>0</v>
      </c>
      <c r="AN75" s="290">
        <f t="shared" ref="AN75:AN98" si="17">AM75+AD75</f>
        <v>2100</v>
      </c>
      <c r="AO75" s="290">
        <f t="shared" ref="AO75:AO98" si="18">Y75-AN75</f>
        <v>19842</v>
      </c>
      <c r="AP75" s="451"/>
      <c r="AQ75" s="290"/>
      <c r="AR75" s="290" t="s">
        <v>13</v>
      </c>
      <c r="AS75" s="290"/>
    </row>
    <row r="76" spans="1:45" x14ac:dyDescent="0.2">
      <c r="A76" s="290">
        <v>1516</v>
      </c>
      <c r="B76" s="290" t="s">
        <v>16</v>
      </c>
      <c r="C76" s="290" t="s">
        <v>668</v>
      </c>
      <c r="D76" s="290" t="s">
        <v>670</v>
      </c>
      <c r="E76" s="290" t="s">
        <v>1693</v>
      </c>
      <c r="F76" s="290" t="s">
        <v>669</v>
      </c>
      <c r="G76" s="290" t="s">
        <v>671</v>
      </c>
      <c r="H76" s="290" t="s">
        <v>14</v>
      </c>
      <c r="I76" s="290" t="s">
        <v>1008</v>
      </c>
      <c r="J76" s="290">
        <v>2</v>
      </c>
      <c r="K76" s="290" t="s">
        <v>1446</v>
      </c>
      <c r="L76" s="290"/>
      <c r="M76" s="290">
        <v>2</v>
      </c>
      <c r="N76" s="290">
        <v>2.5</v>
      </c>
      <c r="O76" s="290">
        <f t="shared" si="11"/>
        <v>2.25</v>
      </c>
      <c r="P76" s="290"/>
      <c r="Q76" s="290" t="s">
        <v>13</v>
      </c>
      <c r="R76" s="290" t="s">
        <v>1566</v>
      </c>
      <c r="S76" s="290" t="s">
        <v>1323</v>
      </c>
      <c r="T76" s="439" t="s">
        <v>817</v>
      </c>
      <c r="U76" s="290">
        <v>21942</v>
      </c>
      <c r="V76" s="290">
        <v>21942</v>
      </c>
      <c r="W76" s="290">
        <v>0</v>
      </c>
      <c r="X76" s="290">
        <v>0</v>
      </c>
      <c r="Y76" s="290">
        <f t="shared" si="12"/>
        <v>21942</v>
      </c>
      <c r="Z76" s="290" t="s">
        <v>13</v>
      </c>
      <c r="AA76" s="290"/>
      <c r="AB76" s="290" t="s">
        <v>1583</v>
      </c>
      <c r="AC76" s="290" t="s">
        <v>1583</v>
      </c>
      <c r="AD76" s="290">
        <v>2100</v>
      </c>
      <c r="AE76" s="290" t="s">
        <v>13</v>
      </c>
      <c r="AF76" s="290"/>
      <c r="AG76" s="290">
        <f t="shared" si="13"/>
        <v>0</v>
      </c>
      <c r="AH76" s="290">
        <f t="shared" si="14"/>
        <v>2100</v>
      </c>
      <c r="AI76" s="290">
        <f t="shared" si="15"/>
        <v>19842</v>
      </c>
      <c r="AJ76" s="430"/>
      <c r="AK76" s="430"/>
      <c r="AL76" s="290">
        <f t="shared" si="16"/>
        <v>0</v>
      </c>
      <c r="AM76" s="290">
        <f t="shared" si="10"/>
        <v>0</v>
      </c>
      <c r="AN76" s="290">
        <f t="shared" si="17"/>
        <v>2100</v>
      </c>
      <c r="AO76" s="290">
        <f t="shared" si="18"/>
        <v>19842</v>
      </c>
      <c r="AP76" s="451"/>
      <c r="AQ76" s="290"/>
      <c r="AR76" s="290" t="s">
        <v>13</v>
      </c>
      <c r="AS76" s="290"/>
    </row>
    <row r="77" spans="1:45" x14ac:dyDescent="0.2">
      <c r="A77" s="14">
        <v>1516</v>
      </c>
      <c r="B77" s="14" t="s">
        <v>16</v>
      </c>
      <c r="C77" s="14" t="s">
        <v>1103</v>
      </c>
      <c r="D77" s="14" t="s">
        <v>1102</v>
      </c>
      <c r="E77" s="14" t="s">
        <v>13</v>
      </c>
      <c r="F77" s="14" t="s">
        <v>1101</v>
      </c>
      <c r="G77" s="14" t="s">
        <v>1694</v>
      </c>
      <c r="H77" s="14" t="s">
        <v>14</v>
      </c>
      <c r="I77" s="14" t="s">
        <v>1008</v>
      </c>
      <c r="J77" s="14">
        <v>1</v>
      </c>
      <c r="K77" s="443" t="s">
        <v>1575</v>
      </c>
      <c r="L77" s="443"/>
      <c r="M77" s="14">
        <v>2.5</v>
      </c>
      <c r="N77" s="14">
        <v>2</v>
      </c>
      <c r="O77" s="14">
        <f t="shared" si="11"/>
        <v>2.25</v>
      </c>
      <c r="P77" s="14"/>
      <c r="Q77" s="14" t="s">
        <v>13</v>
      </c>
      <c r="R77" s="14" t="s">
        <v>1566</v>
      </c>
      <c r="S77" s="14" t="s">
        <v>1695</v>
      </c>
      <c r="T77" s="437" t="s">
        <v>1308</v>
      </c>
      <c r="U77" s="14">
        <v>21942</v>
      </c>
      <c r="V77" s="14">
        <v>0</v>
      </c>
      <c r="W77" s="14">
        <v>2383</v>
      </c>
      <c r="X77" s="14">
        <v>19559</v>
      </c>
      <c r="Y77" s="14">
        <f t="shared" si="12"/>
        <v>19559</v>
      </c>
      <c r="Z77" s="14" t="s">
        <v>13</v>
      </c>
      <c r="AA77" s="14"/>
      <c r="AB77" s="14" t="s">
        <v>13</v>
      </c>
      <c r="AC77" s="14" t="s">
        <v>13</v>
      </c>
      <c r="AD77" s="14">
        <v>0</v>
      </c>
      <c r="AE77" s="14" t="s">
        <v>13</v>
      </c>
      <c r="AF77" s="14"/>
      <c r="AG77" s="14">
        <f t="shared" si="13"/>
        <v>0</v>
      </c>
      <c r="AH77" s="14">
        <f t="shared" si="14"/>
        <v>0</v>
      </c>
      <c r="AI77" s="14">
        <f t="shared" si="15"/>
        <v>19559</v>
      </c>
      <c r="AJ77" s="430"/>
      <c r="AK77" s="430"/>
      <c r="AL77" s="14">
        <f t="shared" si="16"/>
        <v>0</v>
      </c>
      <c r="AM77" s="14">
        <f t="shared" si="10"/>
        <v>0</v>
      </c>
      <c r="AN77" s="14">
        <f t="shared" si="17"/>
        <v>0</v>
      </c>
      <c r="AO77" s="14">
        <f t="shared" si="18"/>
        <v>19559</v>
      </c>
      <c r="AP77" s="15"/>
      <c r="AQ77" s="14"/>
      <c r="AR77" s="14" t="s">
        <v>13</v>
      </c>
      <c r="AS77" s="290"/>
    </row>
    <row r="78" spans="1:45" x14ac:dyDescent="0.2">
      <c r="A78" s="290">
        <v>1516</v>
      </c>
      <c r="B78" s="290" t="s">
        <v>16</v>
      </c>
      <c r="C78" s="290" t="s">
        <v>128</v>
      </c>
      <c r="D78" s="290" t="s">
        <v>130</v>
      </c>
      <c r="E78" s="290" t="s">
        <v>1696</v>
      </c>
      <c r="F78" s="290" t="s">
        <v>129</v>
      </c>
      <c r="G78" s="290" t="s">
        <v>131</v>
      </c>
      <c r="H78" s="290" t="s">
        <v>14</v>
      </c>
      <c r="I78" s="290" t="s">
        <v>1008</v>
      </c>
      <c r="J78" s="290">
        <v>1</v>
      </c>
      <c r="K78" s="290" t="s">
        <v>1575</v>
      </c>
      <c r="L78" s="290"/>
      <c r="M78" s="290">
        <v>2</v>
      </c>
      <c r="N78" s="290">
        <v>2.5</v>
      </c>
      <c r="O78" s="290">
        <f t="shared" si="11"/>
        <v>2.25</v>
      </c>
      <c r="P78" s="290"/>
      <c r="Q78" s="290" t="s">
        <v>13</v>
      </c>
      <c r="R78" s="290" t="s">
        <v>1566</v>
      </c>
      <c r="S78" s="290" t="s">
        <v>1311</v>
      </c>
      <c r="T78" s="439" t="s">
        <v>817</v>
      </c>
      <c r="U78" s="290">
        <v>21942</v>
      </c>
      <c r="V78" s="290">
        <v>20500</v>
      </c>
      <c r="W78" s="290">
        <v>13911</v>
      </c>
      <c r="X78" s="290">
        <v>1442</v>
      </c>
      <c r="Y78" s="290">
        <f t="shared" si="12"/>
        <v>8031</v>
      </c>
      <c r="Z78" s="290" t="s">
        <v>13</v>
      </c>
      <c r="AA78" s="290"/>
      <c r="AB78" s="290" t="s">
        <v>1586</v>
      </c>
      <c r="AC78" s="290" t="s">
        <v>1587</v>
      </c>
      <c r="AD78" s="290">
        <v>0</v>
      </c>
      <c r="AE78" s="290" t="s">
        <v>13</v>
      </c>
      <c r="AF78" s="290"/>
      <c r="AG78" s="290">
        <f t="shared" si="13"/>
        <v>0</v>
      </c>
      <c r="AH78" s="290">
        <f t="shared" si="14"/>
        <v>0</v>
      </c>
      <c r="AI78" s="290">
        <f t="shared" si="15"/>
        <v>8031</v>
      </c>
      <c r="AJ78" s="430"/>
      <c r="AK78" s="430"/>
      <c r="AL78" s="290">
        <f t="shared" si="16"/>
        <v>0</v>
      </c>
      <c r="AM78" s="290">
        <f t="shared" si="10"/>
        <v>0</v>
      </c>
      <c r="AN78" s="290">
        <f t="shared" si="17"/>
        <v>0</v>
      </c>
      <c r="AO78" s="290">
        <f t="shared" si="18"/>
        <v>8031</v>
      </c>
      <c r="AP78" s="451"/>
      <c r="AQ78" s="290"/>
      <c r="AR78" s="290" t="s">
        <v>13</v>
      </c>
      <c r="AS78" s="290"/>
    </row>
    <row r="79" spans="1:45" x14ac:dyDescent="0.2">
      <c r="A79" s="290">
        <v>1516</v>
      </c>
      <c r="B79" s="290" t="s">
        <v>16</v>
      </c>
      <c r="C79" s="290" t="s">
        <v>446</v>
      </c>
      <c r="D79" s="290" t="s">
        <v>214</v>
      </c>
      <c r="E79" s="290" t="s">
        <v>1697</v>
      </c>
      <c r="F79" s="290" t="s">
        <v>447</v>
      </c>
      <c r="G79" s="290" t="s">
        <v>448</v>
      </c>
      <c r="H79" s="290" t="s">
        <v>14</v>
      </c>
      <c r="I79" s="290" t="s">
        <v>1008</v>
      </c>
      <c r="J79" s="290">
        <v>2</v>
      </c>
      <c r="K79" s="290" t="s">
        <v>1446</v>
      </c>
      <c r="L79" s="290"/>
      <c r="M79" s="290">
        <v>3</v>
      </c>
      <c r="N79" s="290">
        <v>2</v>
      </c>
      <c r="O79" s="290">
        <f t="shared" si="11"/>
        <v>2.5</v>
      </c>
      <c r="P79" s="290"/>
      <c r="Q79" s="290" t="s">
        <v>13</v>
      </c>
      <c r="R79" s="290" t="s">
        <v>1566</v>
      </c>
      <c r="S79" s="290" t="s">
        <v>1325</v>
      </c>
      <c r="T79" s="439" t="s">
        <v>817</v>
      </c>
      <c r="U79" s="290">
        <v>23769</v>
      </c>
      <c r="V79" s="290">
        <v>23161</v>
      </c>
      <c r="W79" s="290">
        <v>1799</v>
      </c>
      <c r="X79" s="290">
        <v>608</v>
      </c>
      <c r="Y79" s="290">
        <f t="shared" si="12"/>
        <v>21970</v>
      </c>
      <c r="Z79" s="290" t="s">
        <v>1698</v>
      </c>
      <c r="AA79" s="290"/>
      <c r="AB79" s="290" t="s">
        <v>1590</v>
      </c>
      <c r="AC79" s="290" t="s">
        <v>1590</v>
      </c>
      <c r="AD79" s="290">
        <v>0</v>
      </c>
      <c r="AE79" s="290" t="s">
        <v>13</v>
      </c>
      <c r="AF79" s="290"/>
      <c r="AG79" s="290">
        <f t="shared" si="13"/>
        <v>0</v>
      </c>
      <c r="AH79" s="290">
        <f t="shared" si="14"/>
        <v>0</v>
      </c>
      <c r="AI79" s="290">
        <f t="shared" si="15"/>
        <v>21970</v>
      </c>
      <c r="AJ79" s="430"/>
      <c r="AK79" s="430"/>
      <c r="AL79" s="290">
        <f t="shared" si="16"/>
        <v>0</v>
      </c>
      <c r="AM79" s="290">
        <f t="shared" si="10"/>
        <v>0</v>
      </c>
      <c r="AN79" s="290">
        <f t="shared" si="17"/>
        <v>0</v>
      </c>
      <c r="AO79" s="290">
        <f t="shared" si="18"/>
        <v>21970</v>
      </c>
      <c r="AP79" s="451"/>
      <c r="AQ79" s="290"/>
      <c r="AR79" s="290" t="s">
        <v>13</v>
      </c>
      <c r="AS79" s="290"/>
    </row>
    <row r="80" spans="1:45" x14ac:dyDescent="0.2">
      <c r="A80" s="14">
        <v>1516</v>
      </c>
      <c r="B80" s="14" t="s">
        <v>16</v>
      </c>
      <c r="C80" s="14" t="s">
        <v>664</v>
      </c>
      <c r="D80" s="14" t="s">
        <v>666</v>
      </c>
      <c r="E80" s="14" t="s">
        <v>13</v>
      </c>
      <c r="F80" s="14" t="s">
        <v>665</v>
      </c>
      <c r="G80" s="14" t="s">
        <v>667</v>
      </c>
      <c r="H80" s="14" t="s">
        <v>14</v>
      </c>
      <c r="I80" s="14" t="s">
        <v>1008</v>
      </c>
      <c r="J80" s="14">
        <v>2</v>
      </c>
      <c r="K80" s="14" t="s">
        <v>1446</v>
      </c>
      <c r="L80" s="14"/>
      <c r="M80" s="14">
        <v>3</v>
      </c>
      <c r="N80" s="14">
        <v>2</v>
      </c>
      <c r="O80" s="14">
        <f t="shared" si="11"/>
        <v>2.5</v>
      </c>
      <c r="P80" s="14"/>
      <c r="Q80" s="14" t="s">
        <v>13</v>
      </c>
      <c r="R80" s="14" t="s">
        <v>1566</v>
      </c>
      <c r="S80" s="14" t="s">
        <v>1346</v>
      </c>
      <c r="T80" s="437" t="s">
        <v>1308</v>
      </c>
      <c r="U80" s="14">
        <v>21942</v>
      </c>
      <c r="V80" s="14">
        <v>20500</v>
      </c>
      <c r="W80" s="14">
        <v>0</v>
      </c>
      <c r="X80" s="14">
        <v>1442</v>
      </c>
      <c r="Y80" s="14">
        <f t="shared" si="12"/>
        <v>21942</v>
      </c>
      <c r="Z80" s="14" t="s">
        <v>13</v>
      </c>
      <c r="AA80" s="14"/>
      <c r="AB80" s="14" t="s">
        <v>1586</v>
      </c>
      <c r="AC80" s="14" t="s">
        <v>1586</v>
      </c>
      <c r="AD80" s="14">
        <v>0</v>
      </c>
      <c r="AE80" s="14" t="s">
        <v>13</v>
      </c>
      <c r="AF80" s="14"/>
      <c r="AG80" s="14">
        <f t="shared" si="13"/>
        <v>0</v>
      </c>
      <c r="AH80" s="14">
        <f t="shared" si="14"/>
        <v>0</v>
      </c>
      <c r="AI80" s="14">
        <f t="shared" si="15"/>
        <v>21942</v>
      </c>
      <c r="AJ80" s="430"/>
      <c r="AK80" s="430"/>
      <c r="AL80" s="14">
        <f t="shared" si="16"/>
        <v>0</v>
      </c>
      <c r="AM80" s="14">
        <f t="shared" si="10"/>
        <v>0</v>
      </c>
      <c r="AN80" s="14">
        <f t="shared" si="17"/>
        <v>0</v>
      </c>
      <c r="AO80" s="14">
        <f t="shared" si="18"/>
        <v>21942</v>
      </c>
      <c r="AP80" s="15"/>
      <c r="AQ80" s="14"/>
      <c r="AR80" s="14" t="s">
        <v>13</v>
      </c>
      <c r="AS80" s="290"/>
    </row>
    <row r="81" spans="1:45" x14ac:dyDescent="0.2">
      <c r="A81" s="290">
        <v>1516</v>
      </c>
      <c r="B81" s="290" t="s">
        <v>16</v>
      </c>
      <c r="C81" s="290" t="s">
        <v>612</v>
      </c>
      <c r="D81" s="290" t="s">
        <v>614</v>
      </c>
      <c r="E81" s="290" t="s">
        <v>1699</v>
      </c>
      <c r="F81" s="290" t="s">
        <v>613</v>
      </c>
      <c r="G81" s="290" t="s">
        <v>615</v>
      </c>
      <c r="H81" s="290" t="s">
        <v>14</v>
      </c>
      <c r="I81" s="290" t="s">
        <v>1008</v>
      </c>
      <c r="J81" s="290">
        <v>2</v>
      </c>
      <c r="K81" s="290" t="s">
        <v>1446</v>
      </c>
      <c r="L81" s="290"/>
      <c r="M81" s="290">
        <v>3</v>
      </c>
      <c r="N81" s="290">
        <v>2</v>
      </c>
      <c r="O81" s="290">
        <f t="shared" si="11"/>
        <v>2.5</v>
      </c>
      <c r="P81" s="290"/>
      <c r="Q81" s="290" t="s">
        <v>13</v>
      </c>
      <c r="R81" s="290" t="s">
        <v>1566</v>
      </c>
      <c r="S81" s="290" t="s">
        <v>1314</v>
      </c>
      <c r="T81" s="439" t="s">
        <v>817</v>
      </c>
      <c r="U81" s="290">
        <v>21942</v>
      </c>
      <c r="V81" s="290">
        <v>21942</v>
      </c>
      <c r="W81" s="290">
        <v>0</v>
      </c>
      <c r="X81" s="290">
        <v>0</v>
      </c>
      <c r="Y81" s="290">
        <f t="shared" si="12"/>
        <v>21942</v>
      </c>
      <c r="Z81" s="290" t="s">
        <v>13</v>
      </c>
      <c r="AA81" s="290"/>
      <c r="AB81" s="290" t="s">
        <v>1583</v>
      </c>
      <c r="AC81" s="290" t="s">
        <v>1583</v>
      </c>
      <c r="AD81" s="290">
        <v>2100</v>
      </c>
      <c r="AE81" s="290" t="s">
        <v>13</v>
      </c>
      <c r="AF81" s="290"/>
      <c r="AG81" s="290">
        <f t="shared" si="13"/>
        <v>0</v>
      </c>
      <c r="AH81" s="290">
        <f t="shared" si="14"/>
        <v>2100</v>
      </c>
      <c r="AI81" s="290">
        <f t="shared" si="15"/>
        <v>19842</v>
      </c>
      <c r="AJ81" s="430"/>
      <c r="AK81" s="430"/>
      <c r="AL81" s="290">
        <f t="shared" si="16"/>
        <v>0</v>
      </c>
      <c r="AM81" s="290">
        <f t="shared" si="10"/>
        <v>0</v>
      </c>
      <c r="AN81" s="290">
        <f t="shared" si="17"/>
        <v>2100</v>
      </c>
      <c r="AO81" s="290">
        <f t="shared" si="18"/>
        <v>19842</v>
      </c>
      <c r="AP81" s="451"/>
      <c r="AQ81" s="290"/>
      <c r="AR81" s="290" t="s">
        <v>13</v>
      </c>
      <c r="AS81" s="290"/>
    </row>
    <row r="82" spans="1:45" x14ac:dyDescent="0.2">
      <c r="A82" s="290">
        <v>1516</v>
      </c>
      <c r="B82" s="290" t="s">
        <v>16</v>
      </c>
      <c r="C82" s="290" t="s">
        <v>626</v>
      </c>
      <c r="D82" s="290" t="s">
        <v>628</v>
      </c>
      <c r="E82" s="290" t="s">
        <v>1700</v>
      </c>
      <c r="F82" s="290" t="s">
        <v>627</v>
      </c>
      <c r="G82" s="290" t="s">
        <v>1701</v>
      </c>
      <c r="H82" s="290" t="s">
        <v>14</v>
      </c>
      <c r="I82" s="290" t="s">
        <v>1008</v>
      </c>
      <c r="J82" s="290">
        <v>2</v>
      </c>
      <c r="K82" s="290" t="s">
        <v>1446</v>
      </c>
      <c r="L82" s="290"/>
      <c r="M82" s="290">
        <v>3</v>
      </c>
      <c r="N82" s="290">
        <v>2</v>
      </c>
      <c r="O82" s="290">
        <f t="shared" si="11"/>
        <v>2.5</v>
      </c>
      <c r="P82" s="290"/>
      <c r="Q82" s="290" t="s">
        <v>13</v>
      </c>
      <c r="R82" s="290" t="s">
        <v>1566</v>
      </c>
      <c r="S82" s="290" t="s">
        <v>1322</v>
      </c>
      <c r="T82" s="439" t="s">
        <v>817</v>
      </c>
      <c r="U82" s="290">
        <v>21749</v>
      </c>
      <c r="V82" s="290">
        <v>21749</v>
      </c>
      <c r="W82" s="290">
        <v>0</v>
      </c>
      <c r="X82" s="290">
        <v>0</v>
      </c>
      <c r="Y82" s="290">
        <f t="shared" si="12"/>
        <v>21749</v>
      </c>
      <c r="Z82" s="290" t="s">
        <v>13</v>
      </c>
      <c r="AA82" s="290"/>
      <c r="AB82" s="290" t="s">
        <v>1702</v>
      </c>
      <c r="AC82" s="290" t="s">
        <v>1702</v>
      </c>
      <c r="AD82" s="290">
        <v>1925</v>
      </c>
      <c r="AE82" s="290" t="s">
        <v>13</v>
      </c>
      <c r="AF82" s="290"/>
      <c r="AG82" s="290">
        <f t="shared" si="13"/>
        <v>0</v>
      </c>
      <c r="AH82" s="290">
        <f t="shared" si="14"/>
        <v>1925</v>
      </c>
      <c r="AI82" s="290">
        <f t="shared" si="15"/>
        <v>19824</v>
      </c>
      <c r="AJ82" s="430"/>
      <c r="AK82" s="430"/>
      <c r="AL82" s="290">
        <f t="shared" si="16"/>
        <v>0</v>
      </c>
      <c r="AM82" s="290">
        <f t="shared" si="10"/>
        <v>0</v>
      </c>
      <c r="AN82" s="290">
        <f t="shared" si="17"/>
        <v>1925</v>
      </c>
      <c r="AO82" s="290">
        <f t="shared" si="18"/>
        <v>19824</v>
      </c>
      <c r="AP82" s="451"/>
      <c r="AQ82" s="290"/>
      <c r="AR82" s="290" t="s">
        <v>13</v>
      </c>
      <c r="AS82" s="290"/>
    </row>
    <row r="83" spans="1:45" x14ac:dyDescent="0.2">
      <c r="A83" s="290">
        <v>1516</v>
      </c>
      <c r="B83" s="290" t="s">
        <v>16</v>
      </c>
      <c r="C83" s="290" t="s">
        <v>481</v>
      </c>
      <c r="D83" s="290" t="s">
        <v>483</v>
      </c>
      <c r="E83" s="290" t="s">
        <v>142</v>
      </c>
      <c r="F83" s="290" t="s">
        <v>482</v>
      </c>
      <c r="G83" s="290" t="s">
        <v>484</v>
      </c>
      <c r="H83" s="290" t="s">
        <v>14</v>
      </c>
      <c r="I83" s="290" t="s">
        <v>1008</v>
      </c>
      <c r="J83" s="290">
        <v>2</v>
      </c>
      <c r="K83" s="290" t="s">
        <v>1446</v>
      </c>
      <c r="L83" s="290"/>
      <c r="M83" s="290">
        <v>2</v>
      </c>
      <c r="N83" s="290">
        <v>3</v>
      </c>
      <c r="O83" s="290">
        <f t="shared" si="11"/>
        <v>2.5</v>
      </c>
      <c r="P83" s="290"/>
      <c r="Q83" s="290" t="s">
        <v>13</v>
      </c>
      <c r="R83" s="290" t="s">
        <v>1566</v>
      </c>
      <c r="S83" s="290" t="s">
        <v>1311</v>
      </c>
      <c r="T83" s="439" t="s">
        <v>817</v>
      </c>
      <c r="U83" s="290">
        <v>18294</v>
      </c>
      <c r="V83" s="290">
        <v>18291</v>
      </c>
      <c r="W83" s="290">
        <v>2696</v>
      </c>
      <c r="X83" s="290">
        <v>3</v>
      </c>
      <c r="Y83" s="290">
        <f t="shared" si="12"/>
        <v>15598</v>
      </c>
      <c r="Z83" s="290" t="s">
        <v>13</v>
      </c>
      <c r="AA83" s="290"/>
      <c r="AB83" s="290" t="s">
        <v>1703</v>
      </c>
      <c r="AC83" s="290" t="s">
        <v>1703</v>
      </c>
      <c r="AD83" s="290">
        <v>0</v>
      </c>
      <c r="AE83" s="290" t="s">
        <v>13</v>
      </c>
      <c r="AF83" s="290"/>
      <c r="AG83" s="290">
        <f t="shared" si="13"/>
        <v>0</v>
      </c>
      <c r="AH83" s="290">
        <f t="shared" si="14"/>
        <v>0</v>
      </c>
      <c r="AI83" s="290">
        <f t="shared" si="15"/>
        <v>15598</v>
      </c>
      <c r="AJ83" s="430"/>
      <c r="AK83" s="430"/>
      <c r="AL83" s="290">
        <f t="shared" si="16"/>
        <v>0</v>
      </c>
      <c r="AM83" s="290">
        <f t="shared" si="10"/>
        <v>0</v>
      </c>
      <c r="AN83" s="290">
        <f t="shared" si="17"/>
        <v>0</v>
      </c>
      <c r="AO83" s="290">
        <f t="shared" si="18"/>
        <v>15598</v>
      </c>
      <c r="AP83" s="451"/>
      <c r="AQ83" s="290"/>
      <c r="AR83" s="290" t="s">
        <v>13</v>
      </c>
      <c r="AS83" s="290"/>
    </row>
    <row r="84" spans="1:45" x14ac:dyDescent="0.2">
      <c r="A84" s="290">
        <v>1516</v>
      </c>
      <c r="B84" s="290" t="s">
        <v>16</v>
      </c>
      <c r="C84" s="290" t="s">
        <v>152</v>
      </c>
      <c r="D84" s="290" t="s">
        <v>154</v>
      </c>
      <c r="E84" s="290" t="s">
        <v>56</v>
      </c>
      <c r="F84" s="290" t="s">
        <v>153</v>
      </c>
      <c r="G84" s="290" t="s">
        <v>155</v>
      </c>
      <c r="H84" s="290" t="s">
        <v>14</v>
      </c>
      <c r="I84" s="290" t="s">
        <v>1008</v>
      </c>
      <c r="J84" s="290">
        <v>2</v>
      </c>
      <c r="K84" s="290" t="s">
        <v>1446</v>
      </c>
      <c r="L84" s="290"/>
      <c r="M84" s="290">
        <v>3</v>
      </c>
      <c r="N84" s="290">
        <v>2</v>
      </c>
      <c r="O84" s="290">
        <f t="shared" si="11"/>
        <v>2.5</v>
      </c>
      <c r="P84" s="290"/>
      <c r="Q84" s="290" t="s">
        <v>13</v>
      </c>
      <c r="R84" s="290" t="s">
        <v>1566</v>
      </c>
      <c r="S84" s="290" t="s">
        <v>1321</v>
      </c>
      <c r="T84" s="439" t="s">
        <v>817</v>
      </c>
      <c r="U84" s="290">
        <v>21942</v>
      </c>
      <c r="V84" s="290">
        <v>20500</v>
      </c>
      <c r="W84" s="290">
        <v>6926</v>
      </c>
      <c r="X84" s="290">
        <v>1442</v>
      </c>
      <c r="Y84" s="290">
        <f t="shared" si="12"/>
        <v>15016</v>
      </c>
      <c r="Z84" s="290" t="s">
        <v>13</v>
      </c>
      <c r="AA84" s="290"/>
      <c r="AB84" s="290" t="s">
        <v>1586</v>
      </c>
      <c r="AC84" s="290" t="s">
        <v>1586</v>
      </c>
      <c r="AD84" s="290">
        <v>0</v>
      </c>
      <c r="AE84" s="290" t="s">
        <v>13</v>
      </c>
      <c r="AF84" s="290"/>
      <c r="AG84" s="290">
        <f t="shared" si="13"/>
        <v>0</v>
      </c>
      <c r="AH84" s="290">
        <f t="shared" si="14"/>
        <v>0</v>
      </c>
      <c r="AI84" s="290">
        <f t="shared" si="15"/>
        <v>15016</v>
      </c>
      <c r="AJ84" s="430"/>
      <c r="AK84" s="430"/>
      <c r="AL84" s="290">
        <f t="shared" si="16"/>
        <v>0</v>
      </c>
      <c r="AM84" s="290">
        <f t="shared" si="10"/>
        <v>0</v>
      </c>
      <c r="AN84" s="290">
        <f t="shared" si="17"/>
        <v>0</v>
      </c>
      <c r="AO84" s="290">
        <f t="shared" si="18"/>
        <v>15016</v>
      </c>
      <c r="AP84" s="451"/>
      <c r="AQ84" s="290"/>
      <c r="AR84" s="290" t="s">
        <v>13</v>
      </c>
      <c r="AS84" s="134"/>
    </row>
    <row r="85" spans="1:45" x14ac:dyDescent="0.2">
      <c r="A85" s="14">
        <v>1516</v>
      </c>
      <c r="B85" s="14" t="s">
        <v>16</v>
      </c>
      <c r="C85" s="14" t="s">
        <v>305</v>
      </c>
      <c r="D85" s="14" t="s">
        <v>544</v>
      </c>
      <c r="E85" s="14" t="s">
        <v>544</v>
      </c>
      <c r="F85" s="14" t="s">
        <v>306</v>
      </c>
      <c r="G85" s="14" t="s">
        <v>308</v>
      </c>
      <c r="H85" s="14" t="s">
        <v>14</v>
      </c>
      <c r="I85" s="14" t="s">
        <v>1008</v>
      </c>
      <c r="J85" s="14">
        <v>2</v>
      </c>
      <c r="K85" s="14" t="s">
        <v>1446</v>
      </c>
      <c r="L85" s="14"/>
      <c r="M85" s="14">
        <v>2</v>
      </c>
      <c r="N85" s="14">
        <v>3</v>
      </c>
      <c r="O85" s="14">
        <f t="shared" si="11"/>
        <v>2.5</v>
      </c>
      <c r="P85" s="14"/>
      <c r="Q85" s="14" t="s">
        <v>13</v>
      </c>
      <c r="R85" s="14" t="s">
        <v>1566</v>
      </c>
      <c r="S85" s="14" t="s">
        <v>1704</v>
      </c>
      <c r="T85" s="437" t="s">
        <v>1308</v>
      </c>
      <c r="U85" s="14">
        <v>21942</v>
      </c>
      <c r="V85" s="14">
        <v>20500</v>
      </c>
      <c r="W85" s="14">
        <v>9485</v>
      </c>
      <c r="X85" s="14">
        <v>1442</v>
      </c>
      <c r="Y85" s="14">
        <f t="shared" si="12"/>
        <v>12457</v>
      </c>
      <c r="Z85" s="14" t="s">
        <v>13</v>
      </c>
      <c r="AA85" s="14"/>
      <c r="AB85" s="14" t="s">
        <v>1586</v>
      </c>
      <c r="AC85" s="14" t="s">
        <v>1586</v>
      </c>
      <c r="AD85" s="14">
        <v>0</v>
      </c>
      <c r="AE85" s="14" t="s">
        <v>13</v>
      </c>
      <c r="AF85" s="14"/>
      <c r="AG85" s="14">
        <f t="shared" si="13"/>
        <v>0</v>
      </c>
      <c r="AH85" s="14">
        <f t="shared" si="14"/>
        <v>0</v>
      </c>
      <c r="AI85" s="14">
        <f t="shared" si="15"/>
        <v>12457</v>
      </c>
      <c r="AJ85" s="430"/>
      <c r="AK85" s="430"/>
      <c r="AL85" s="14">
        <f t="shared" si="16"/>
        <v>0</v>
      </c>
      <c r="AM85" s="14">
        <f t="shared" si="10"/>
        <v>0</v>
      </c>
      <c r="AN85" s="14">
        <f t="shared" si="17"/>
        <v>0</v>
      </c>
      <c r="AO85" s="14">
        <f t="shared" si="18"/>
        <v>12457</v>
      </c>
      <c r="AP85" s="15"/>
      <c r="AQ85" s="14"/>
      <c r="AR85" s="14" t="s">
        <v>13</v>
      </c>
      <c r="AS85" s="134"/>
    </row>
    <row r="86" spans="1:45" x14ac:dyDescent="0.2">
      <c r="A86" s="290">
        <v>1516</v>
      </c>
      <c r="B86" s="290" t="s">
        <v>16</v>
      </c>
      <c r="C86" s="290" t="s">
        <v>958</v>
      </c>
      <c r="D86" s="290" t="s">
        <v>142</v>
      </c>
      <c r="E86" s="290" t="s">
        <v>1705</v>
      </c>
      <c r="F86" s="290" t="s">
        <v>956</v>
      </c>
      <c r="G86" s="290" t="s">
        <v>960</v>
      </c>
      <c r="H86" s="290" t="s">
        <v>14</v>
      </c>
      <c r="I86" s="290" t="s">
        <v>1008</v>
      </c>
      <c r="J86" s="290">
        <v>1</v>
      </c>
      <c r="K86" s="290" t="s">
        <v>1575</v>
      </c>
      <c r="L86" s="290"/>
      <c r="M86" s="290">
        <v>3</v>
      </c>
      <c r="N86" s="290">
        <v>2</v>
      </c>
      <c r="O86" s="290">
        <f t="shared" si="11"/>
        <v>2.5</v>
      </c>
      <c r="P86" s="290"/>
      <c r="Q86" s="290" t="s">
        <v>13</v>
      </c>
      <c r="R86" s="290" t="s">
        <v>1566</v>
      </c>
      <c r="S86" s="290" t="s">
        <v>1315</v>
      </c>
      <c r="T86" s="439" t="s">
        <v>817</v>
      </c>
      <c r="U86" s="290">
        <v>21246</v>
      </c>
      <c r="V86" s="290">
        <v>20638</v>
      </c>
      <c r="W86" s="290">
        <v>27375</v>
      </c>
      <c r="X86" s="290">
        <v>-3351</v>
      </c>
      <c r="Y86" s="290">
        <f t="shared" si="12"/>
        <v>-6129</v>
      </c>
      <c r="Z86" s="290" t="s">
        <v>1706</v>
      </c>
      <c r="AA86" s="290"/>
      <c r="AB86" s="290" t="s">
        <v>1707</v>
      </c>
      <c r="AC86" s="290" t="s">
        <v>1587</v>
      </c>
      <c r="AD86" s="290">
        <v>0</v>
      </c>
      <c r="AE86" s="290" t="s">
        <v>13</v>
      </c>
      <c r="AF86" s="290"/>
      <c r="AG86" s="290">
        <f t="shared" si="13"/>
        <v>0</v>
      </c>
      <c r="AH86" s="290">
        <f t="shared" si="14"/>
        <v>0</v>
      </c>
      <c r="AI86" s="290">
        <f t="shared" si="15"/>
        <v>-6129</v>
      </c>
      <c r="AJ86" s="430"/>
      <c r="AK86" s="430"/>
      <c r="AL86" s="290">
        <f t="shared" si="16"/>
        <v>0</v>
      </c>
      <c r="AM86" s="290">
        <f t="shared" si="10"/>
        <v>0</v>
      </c>
      <c r="AN86" s="290">
        <f t="shared" si="17"/>
        <v>0</v>
      </c>
      <c r="AO86" s="290">
        <f t="shared" si="18"/>
        <v>-6129</v>
      </c>
      <c r="AP86" s="451"/>
      <c r="AQ86" s="290"/>
      <c r="AR86" s="290" t="s">
        <v>13</v>
      </c>
      <c r="AS86" s="134"/>
    </row>
    <row r="87" spans="1:45" x14ac:dyDescent="0.2">
      <c r="A87" s="290">
        <v>1516</v>
      </c>
      <c r="B87" s="290" t="s">
        <v>16</v>
      </c>
      <c r="C87" s="290" t="s">
        <v>317</v>
      </c>
      <c r="D87" s="290" t="s">
        <v>318</v>
      </c>
      <c r="E87" s="290" t="s">
        <v>13</v>
      </c>
      <c r="F87" s="290" t="s">
        <v>314</v>
      </c>
      <c r="G87" s="290" t="s">
        <v>319</v>
      </c>
      <c r="H87" s="290" t="s">
        <v>14</v>
      </c>
      <c r="I87" s="290" t="s">
        <v>1008</v>
      </c>
      <c r="J87" s="290">
        <v>2</v>
      </c>
      <c r="K87" s="290" t="s">
        <v>1446</v>
      </c>
      <c r="L87" s="290"/>
      <c r="M87" s="290">
        <v>2.5</v>
      </c>
      <c r="N87" s="290">
        <v>3</v>
      </c>
      <c r="O87" s="290">
        <f t="shared" si="11"/>
        <v>2.75</v>
      </c>
      <c r="P87" s="290"/>
      <c r="Q87" s="290" t="s">
        <v>13</v>
      </c>
      <c r="R87" s="290" t="s">
        <v>1566</v>
      </c>
      <c r="S87" s="290" t="s">
        <v>1331</v>
      </c>
      <c r="T87" s="439" t="s">
        <v>817</v>
      </c>
      <c r="U87" s="290">
        <v>21942</v>
      </c>
      <c r="V87" s="290">
        <v>21942</v>
      </c>
      <c r="W87" s="290">
        <v>0</v>
      </c>
      <c r="X87" s="290">
        <v>0</v>
      </c>
      <c r="Y87" s="290">
        <f t="shared" si="12"/>
        <v>21942</v>
      </c>
      <c r="Z87" s="290" t="s">
        <v>13</v>
      </c>
      <c r="AA87" s="290"/>
      <c r="AB87" s="290" t="s">
        <v>1583</v>
      </c>
      <c r="AC87" s="290" t="s">
        <v>1583</v>
      </c>
      <c r="AD87" s="290">
        <v>2100</v>
      </c>
      <c r="AE87" s="290" t="s">
        <v>13</v>
      </c>
      <c r="AF87" s="290"/>
      <c r="AG87" s="290">
        <f t="shared" si="13"/>
        <v>0</v>
      </c>
      <c r="AH87" s="290">
        <f t="shared" si="14"/>
        <v>2100</v>
      </c>
      <c r="AI87" s="290">
        <f t="shared" si="15"/>
        <v>19842</v>
      </c>
      <c r="AJ87" s="430"/>
      <c r="AK87" s="430"/>
      <c r="AL87" s="290">
        <f t="shared" si="16"/>
        <v>0</v>
      </c>
      <c r="AM87" s="290">
        <f t="shared" si="10"/>
        <v>0</v>
      </c>
      <c r="AN87" s="290">
        <f t="shared" si="17"/>
        <v>2100</v>
      </c>
      <c r="AO87" s="290">
        <f t="shared" si="18"/>
        <v>19842</v>
      </c>
      <c r="AP87" s="451"/>
      <c r="AQ87" s="290"/>
      <c r="AR87" s="290" t="s">
        <v>13</v>
      </c>
      <c r="AS87" s="134"/>
    </row>
    <row r="88" spans="1:45" x14ac:dyDescent="0.2">
      <c r="A88" s="290">
        <v>1516</v>
      </c>
      <c r="B88" s="290" t="s">
        <v>16</v>
      </c>
      <c r="C88" s="290" t="s">
        <v>716</v>
      </c>
      <c r="D88" s="290" t="s">
        <v>715</v>
      </c>
      <c r="E88" s="290" t="s">
        <v>1708</v>
      </c>
      <c r="F88" s="290" t="s">
        <v>714</v>
      </c>
      <c r="G88" s="290" t="s">
        <v>718</v>
      </c>
      <c r="H88" s="290" t="s">
        <v>14</v>
      </c>
      <c r="I88" s="290" t="s">
        <v>1008</v>
      </c>
      <c r="J88" s="290">
        <v>1</v>
      </c>
      <c r="K88" s="290" t="s">
        <v>1575</v>
      </c>
      <c r="L88" s="290"/>
      <c r="M88" s="290">
        <v>4</v>
      </c>
      <c r="N88" s="290">
        <v>2</v>
      </c>
      <c r="O88" s="290">
        <f t="shared" si="11"/>
        <v>3</v>
      </c>
      <c r="P88" s="290"/>
      <c r="Q88" s="290" t="s">
        <v>13</v>
      </c>
      <c r="R88" s="290" t="s">
        <v>1566</v>
      </c>
      <c r="S88" s="290" t="s">
        <v>1304</v>
      </c>
      <c r="T88" s="439" t="s">
        <v>817</v>
      </c>
      <c r="U88" s="290">
        <v>21942</v>
      </c>
      <c r="V88" s="290">
        <v>21942</v>
      </c>
      <c r="W88" s="290">
        <v>0</v>
      </c>
      <c r="X88" s="290">
        <v>0</v>
      </c>
      <c r="Y88" s="290">
        <f t="shared" si="12"/>
        <v>21942</v>
      </c>
      <c r="Z88" s="290" t="s">
        <v>13</v>
      </c>
      <c r="AA88" s="290"/>
      <c r="AB88" s="290" t="s">
        <v>1583</v>
      </c>
      <c r="AC88" s="290" t="s">
        <v>1583</v>
      </c>
      <c r="AD88" s="290">
        <v>2100</v>
      </c>
      <c r="AE88" s="290" t="s">
        <v>13</v>
      </c>
      <c r="AF88" s="290"/>
      <c r="AG88" s="290">
        <f t="shared" si="13"/>
        <v>0</v>
      </c>
      <c r="AH88" s="290">
        <f t="shared" si="14"/>
        <v>2100</v>
      </c>
      <c r="AI88" s="290">
        <f t="shared" si="15"/>
        <v>19842</v>
      </c>
      <c r="AJ88" s="430"/>
      <c r="AK88" s="430"/>
      <c r="AL88" s="290">
        <f t="shared" si="16"/>
        <v>0</v>
      </c>
      <c r="AM88" s="290">
        <f t="shared" si="10"/>
        <v>0</v>
      </c>
      <c r="AN88" s="290">
        <f t="shared" si="17"/>
        <v>2100</v>
      </c>
      <c r="AO88" s="290">
        <f t="shared" si="18"/>
        <v>19842</v>
      </c>
      <c r="AP88" s="451"/>
      <c r="AQ88" s="290"/>
      <c r="AR88" s="290" t="s">
        <v>13</v>
      </c>
      <c r="AS88" s="134"/>
    </row>
    <row r="89" spans="1:45" x14ac:dyDescent="0.2">
      <c r="A89" s="14">
        <v>1516</v>
      </c>
      <c r="B89" s="14" t="s">
        <v>16</v>
      </c>
      <c r="C89" s="14" t="s">
        <v>951</v>
      </c>
      <c r="D89" s="14" t="s">
        <v>950</v>
      </c>
      <c r="E89" s="14" t="s">
        <v>1709</v>
      </c>
      <c r="F89" s="14" t="s">
        <v>949</v>
      </c>
      <c r="G89" s="14" t="s">
        <v>1710</v>
      </c>
      <c r="H89" s="14" t="s">
        <v>14</v>
      </c>
      <c r="I89" s="14" t="s">
        <v>1008</v>
      </c>
      <c r="J89" s="14">
        <v>1</v>
      </c>
      <c r="K89" s="14" t="s">
        <v>1575</v>
      </c>
      <c r="L89" s="14"/>
      <c r="M89" s="14">
        <v>4</v>
      </c>
      <c r="N89" s="14">
        <v>2</v>
      </c>
      <c r="O89" s="14">
        <f t="shared" si="11"/>
        <v>3</v>
      </c>
      <c r="P89" s="14"/>
      <c r="Q89" s="14" t="s">
        <v>13</v>
      </c>
      <c r="R89" s="14" t="s">
        <v>1566</v>
      </c>
      <c r="S89" s="14" t="s">
        <v>1338</v>
      </c>
      <c r="T89" s="437" t="s">
        <v>1308</v>
      </c>
      <c r="U89" s="14">
        <v>21942</v>
      </c>
      <c r="V89" s="14">
        <v>20500</v>
      </c>
      <c r="W89" s="14">
        <v>3514</v>
      </c>
      <c r="X89" s="14">
        <v>1442</v>
      </c>
      <c r="Y89" s="14">
        <f t="shared" si="12"/>
        <v>18428</v>
      </c>
      <c r="Z89" s="14" t="s">
        <v>13</v>
      </c>
      <c r="AA89" s="14"/>
      <c r="AB89" s="14" t="s">
        <v>1586</v>
      </c>
      <c r="AC89" s="14" t="s">
        <v>1586</v>
      </c>
      <c r="AD89" s="14">
        <v>0</v>
      </c>
      <c r="AE89" s="14" t="s">
        <v>13</v>
      </c>
      <c r="AF89" s="14"/>
      <c r="AG89" s="14">
        <f t="shared" si="13"/>
        <v>0</v>
      </c>
      <c r="AH89" s="14">
        <f t="shared" si="14"/>
        <v>0</v>
      </c>
      <c r="AI89" s="14">
        <f t="shared" si="15"/>
        <v>18428</v>
      </c>
      <c r="AJ89" s="430"/>
      <c r="AK89" s="430"/>
      <c r="AL89" s="14">
        <f t="shared" si="16"/>
        <v>0</v>
      </c>
      <c r="AM89" s="14">
        <f t="shared" si="10"/>
        <v>0</v>
      </c>
      <c r="AN89" s="14">
        <f t="shared" si="17"/>
        <v>0</v>
      </c>
      <c r="AO89" s="14">
        <f t="shared" si="18"/>
        <v>18428</v>
      </c>
      <c r="AP89" s="15"/>
      <c r="AQ89" s="14"/>
      <c r="AR89" s="14" t="s">
        <v>13</v>
      </c>
      <c r="AS89" s="134"/>
    </row>
    <row r="90" spans="1:45" x14ac:dyDescent="0.2">
      <c r="A90" s="290">
        <v>1516</v>
      </c>
      <c r="B90" s="290" t="s">
        <v>16</v>
      </c>
      <c r="C90" s="290" t="s">
        <v>50</v>
      </c>
      <c r="D90" s="290" t="s">
        <v>52</v>
      </c>
      <c r="E90" s="290" t="s">
        <v>1711</v>
      </c>
      <c r="F90" s="290" t="s">
        <v>51</v>
      </c>
      <c r="G90" s="290" t="s">
        <v>53</v>
      </c>
      <c r="H90" s="290" t="s">
        <v>14</v>
      </c>
      <c r="I90" s="290" t="s">
        <v>1008</v>
      </c>
      <c r="J90" s="290">
        <v>2</v>
      </c>
      <c r="K90" s="290" t="s">
        <v>1446</v>
      </c>
      <c r="L90" s="290"/>
      <c r="M90" s="290">
        <v>3</v>
      </c>
      <c r="N90" s="290">
        <v>3</v>
      </c>
      <c r="O90" s="290">
        <f t="shared" si="11"/>
        <v>3</v>
      </c>
      <c r="P90" s="290"/>
      <c r="Q90" s="290" t="s">
        <v>13</v>
      </c>
      <c r="R90" s="290" t="s">
        <v>1566</v>
      </c>
      <c r="S90" s="290" t="s">
        <v>1306</v>
      </c>
      <c r="T90" s="439" t="s">
        <v>817</v>
      </c>
      <c r="U90" s="290">
        <v>19535</v>
      </c>
      <c r="V90" s="290">
        <v>19535</v>
      </c>
      <c r="W90" s="290">
        <v>0</v>
      </c>
      <c r="X90" s="290">
        <v>0</v>
      </c>
      <c r="Y90" s="290">
        <f t="shared" si="12"/>
        <v>19535</v>
      </c>
      <c r="Z90" s="290" t="s">
        <v>13</v>
      </c>
      <c r="AA90" s="290"/>
      <c r="AB90" s="290" t="s">
        <v>1631</v>
      </c>
      <c r="AC90" s="290" t="s">
        <v>1631</v>
      </c>
      <c r="AD90" s="290">
        <v>1575</v>
      </c>
      <c r="AE90" s="290" t="s">
        <v>13</v>
      </c>
      <c r="AF90" s="290"/>
      <c r="AG90" s="290">
        <f t="shared" si="13"/>
        <v>0</v>
      </c>
      <c r="AH90" s="290">
        <f t="shared" si="14"/>
        <v>1575</v>
      </c>
      <c r="AI90" s="290">
        <f t="shared" si="15"/>
        <v>17960</v>
      </c>
      <c r="AJ90" s="430"/>
      <c r="AK90" s="430"/>
      <c r="AL90" s="290">
        <f t="shared" si="16"/>
        <v>0</v>
      </c>
      <c r="AM90" s="290">
        <f t="shared" si="10"/>
        <v>0</v>
      </c>
      <c r="AN90" s="290">
        <f t="shared" si="17"/>
        <v>1575</v>
      </c>
      <c r="AO90" s="290">
        <f t="shared" si="18"/>
        <v>17960</v>
      </c>
      <c r="AP90" s="451"/>
      <c r="AQ90" s="290"/>
      <c r="AR90" s="290" t="s">
        <v>13</v>
      </c>
      <c r="AS90" s="134"/>
    </row>
    <row r="91" spans="1:45" x14ac:dyDescent="0.2">
      <c r="A91" s="290">
        <v>1516</v>
      </c>
      <c r="B91" s="290" t="s">
        <v>16</v>
      </c>
      <c r="C91" s="290" t="s">
        <v>406</v>
      </c>
      <c r="D91" s="290" t="s">
        <v>408</v>
      </c>
      <c r="E91" s="290" t="s">
        <v>1712</v>
      </c>
      <c r="F91" s="290" t="s">
        <v>407</v>
      </c>
      <c r="G91" s="290" t="s">
        <v>409</v>
      </c>
      <c r="H91" s="290" t="s">
        <v>14</v>
      </c>
      <c r="I91" s="290" t="s">
        <v>1008</v>
      </c>
      <c r="J91" s="290">
        <v>2</v>
      </c>
      <c r="K91" s="290" t="s">
        <v>1446</v>
      </c>
      <c r="L91" s="290"/>
      <c r="M91" s="290">
        <v>3</v>
      </c>
      <c r="N91" s="290">
        <v>3</v>
      </c>
      <c r="O91" s="290">
        <f t="shared" si="11"/>
        <v>3</v>
      </c>
      <c r="P91" s="290"/>
      <c r="Q91" s="290" t="s">
        <v>13</v>
      </c>
      <c r="R91" s="290" t="s">
        <v>1566</v>
      </c>
      <c r="S91" s="290" t="s">
        <v>1311</v>
      </c>
      <c r="T91" s="439" t="s">
        <v>817</v>
      </c>
      <c r="U91" s="290">
        <v>21942</v>
      </c>
      <c r="V91" s="290">
        <v>20500</v>
      </c>
      <c r="W91" s="290">
        <v>5289</v>
      </c>
      <c r="X91" s="290">
        <v>1442</v>
      </c>
      <c r="Y91" s="290">
        <f t="shared" si="12"/>
        <v>16653</v>
      </c>
      <c r="Z91" s="290" t="s">
        <v>13</v>
      </c>
      <c r="AA91" s="290"/>
      <c r="AB91" s="290" t="s">
        <v>1586</v>
      </c>
      <c r="AC91" s="290" t="s">
        <v>1586</v>
      </c>
      <c r="AD91" s="290">
        <v>0</v>
      </c>
      <c r="AE91" s="290" t="s">
        <v>13</v>
      </c>
      <c r="AF91" s="290"/>
      <c r="AG91" s="290">
        <f t="shared" si="13"/>
        <v>0</v>
      </c>
      <c r="AH91" s="290">
        <f t="shared" si="14"/>
        <v>0</v>
      </c>
      <c r="AI91" s="290">
        <f t="shared" si="15"/>
        <v>16653</v>
      </c>
      <c r="AJ91" s="430"/>
      <c r="AK91" s="430"/>
      <c r="AL91" s="290">
        <f t="shared" si="16"/>
        <v>0</v>
      </c>
      <c r="AM91" s="290">
        <f t="shared" si="10"/>
        <v>0</v>
      </c>
      <c r="AN91" s="290">
        <f t="shared" si="17"/>
        <v>0</v>
      </c>
      <c r="AO91" s="290">
        <f t="shared" si="18"/>
        <v>16653</v>
      </c>
      <c r="AP91" s="451"/>
      <c r="AQ91" s="290"/>
      <c r="AR91" s="290" t="s">
        <v>13</v>
      </c>
      <c r="AS91" s="134"/>
    </row>
    <row r="92" spans="1:45" x14ac:dyDescent="0.2">
      <c r="A92" s="290">
        <v>1516</v>
      </c>
      <c r="B92" s="290" t="s">
        <v>16</v>
      </c>
      <c r="C92" s="290" t="s">
        <v>144</v>
      </c>
      <c r="D92" s="290" t="s">
        <v>146</v>
      </c>
      <c r="E92" s="290" t="s">
        <v>1647</v>
      </c>
      <c r="F92" s="290" t="s">
        <v>145</v>
      </c>
      <c r="G92" s="290" t="s">
        <v>147</v>
      </c>
      <c r="H92" s="290" t="s">
        <v>14</v>
      </c>
      <c r="I92" s="290" t="s">
        <v>1008</v>
      </c>
      <c r="J92" s="290">
        <v>2</v>
      </c>
      <c r="K92" s="290" t="s">
        <v>1446</v>
      </c>
      <c r="L92" s="290"/>
      <c r="M92" s="290">
        <v>3</v>
      </c>
      <c r="N92" s="290">
        <v>3</v>
      </c>
      <c r="O92" s="290">
        <f t="shared" si="11"/>
        <v>3</v>
      </c>
      <c r="P92" s="290"/>
      <c r="Q92" s="290" t="s">
        <v>13</v>
      </c>
      <c r="R92" s="290" t="s">
        <v>1566</v>
      </c>
      <c r="S92" s="290" t="s">
        <v>1320</v>
      </c>
      <c r="T92" s="439" t="s">
        <v>817</v>
      </c>
      <c r="U92" s="290">
        <v>23778</v>
      </c>
      <c r="V92" s="290">
        <v>23600</v>
      </c>
      <c r="W92" s="290">
        <v>14424</v>
      </c>
      <c r="X92" s="290">
        <v>178</v>
      </c>
      <c r="Y92" s="290">
        <f t="shared" si="12"/>
        <v>9354</v>
      </c>
      <c r="Z92" s="290" t="s">
        <v>1567</v>
      </c>
      <c r="AA92" s="290">
        <v>2100</v>
      </c>
      <c r="AB92" s="290" t="s">
        <v>1586</v>
      </c>
      <c r="AC92" s="290" t="s">
        <v>1586</v>
      </c>
      <c r="AD92" s="290">
        <v>0</v>
      </c>
      <c r="AE92" s="290" t="s">
        <v>1713</v>
      </c>
      <c r="AF92" s="290">
        <v>1000</v>
      </c>
      <c r="AG92" s="290">
        <f t="shared" si="13"/>
        <v>3100</v>
      </c>
      <c r="AH92" s="290">
        <f t="shared" si="14"/>
        <v>3100</v>
      </c>
      <c r="AI92" s="290">
        <f t="shared" si="15"/>
        <v>6254</v>
      </c>
      <c r="AJ92" s="430"/>
      <c r="AK92" s="430"/>
      <c r="AL92" s="290">
        <f t="shared" si="16"/>
        <v>0</v>
      </c>
      <c r="AM92" s="290">
        <f t="shared" si="10"/>
        <v>3100</v>
      </c>
      <c r="AN92" s="290">
        <f t="shared" si="17"/>
        <v>3100</v>
      </c>
      <c r="AO92" s="290">
        <f t="shared" si="18"/>
        <v>6254</v>
      </c>
      <c r="AP92" s="451"/>
      <c r="AQ92" s="290"/>
      <c r="AR92" s="290" t="s">
        <v>13</v>
      </c>
      <c r="AS92" s="134"/>
    </row>
    <row r="93" spans="1:45" x14ac:dyDescent="0.2">
      <c r="A93" s="290">
        <v>1516</v>
      </c>
      <c r="B93" s="290" t="s">
        <v>16</v>
      </c>
      <c r="C93" s="290" t="s">
        <v>457</v>
      </c>
      <c r="D93" s="290" t="s">
        <v>459</v>
      </c>
      <c r="E93" s="290" t="s">
        <v>1570</v>
      </c>
      <c r="F93" s="290" t="s">
        <v>458</v>
      </c>
      <c r="G93" s="290" t="s">
        <v>460</v>
      </c>
      <c r="H93" s="290" t="s">
        <v>14</v>
      </c>
      <c r="I93" s="290" t="s">
        <v>1008</v>
      </c>
      <c r="J93" s="290">
        <v>2</v>
      </c>
      <c r="K93" s="290" t="s">
        <v>1446</v>
      </c>
      <c r="L93" s="290"/>
      <c r="M93" s="290">
        <v>3</v>
      </c>
      <c r="N93" s="290">
        <v>3</v>
      </c>
      <c r="O93" s="290">
        <f t="shared" si="11"/>
        <v>3</v>
      </c>
      <c r="P93" s="290"/>
      <c r="Q93" s="290" t="s">
        <v>13</v>
      </c>
      <c r="R93" s="290" t="s">
        <v>1566</v>
      </c>
      <c r="S93" s="290" t="s">
        <v>1326</v>
      </c>
      <c r="T93" s="439" t="s">
        <v>817</v>
      </c>
      <c r="U93" s="290">
        <v>20338</v>
      </c>
      <c r="V93" s="290">
        <v>20338</v>
      </c>
      <c r="W93" s="290">
        <v>34610</v>
      </c>
      <c r="X93" s="290">
        <v>0</v>
      </c>
      <c r="Y93" s="290">
        <f t="shared" si="12"/>
        <v>-14272</v>
      </c>
      <c r="Z93" s="290" t="s">
        <v>13</v>
      </c>
      <c r="AA93" s="290"/>
      <c r="AB93" s="290" t="s">
        <v>1714</v>
      </c>
      <c r="AC93" s="290" t="s">
        <v>1714</v>
      </c>
      <c r="AD93" s="290">
        <v>0</v>
      </c>
      <c r="AE93" s="290" t="s">
        <v>13</v>
      </c>
      <c r="AF93" s="290"/>
      <c r="AG93" s="290">
        <f t="shared" si="13"/>
        <v>0</v>
      </c>
      <c r="AH93" s="290">
        <f t="shared" si="14"/>
        <v>0</v>
      </c>
      <c r="AI93" s="290">
        <f t="shared" si="15"/>
        <v>-14272</v>
      </c>
      <c r="AJ93" s="430"/>
      <c r="AK93" s="430"/>
      <c r="AL93" s="290">
        <f t="shared" si="16"/>
        <v>0</v>
      </c>
      <c r="AM93" s="290">
        <f t="shared" si="10"/>
        <v>0</v>
      </c>
      <c r="AN93" s="290">
        <f t="shared" si="17"/>
        <v>0</v>
      </c>
      <c r="AO93" s="290">
        <f t="shared" si="18"/>
        <v>-14272</v>
      </c>
      <c r="AP93" s="451"/>
      <c r="AQ93" s="290"/>
      <c r="AR93" s="290" t="s">
        <v>13</v>
      </c>
      <c r="AS93" s="134"/>
    </row>
    <row r="94" spans="1:45" x14ac:dyDescent="0.2">
      <c r="A94" s="290">
        <v>1516</v>
      </c>
      <c r="B94" s="290" t="s">
        <v>16</v>
      </c>
      <c r="C94" s="290" t="s">
        <v>356</v>
      </c>
      <c r="D94" s="290" t="s">
        <v>358</v>
      </c>
      <c r="E94" s="290" t="s">
        <v>1715</v>
      </c>
      <c r="F94" s="290" t="s">
        <v>357</v>
      </c>
      <c r="G94" s="290" t="s">
        <v>359</v>
      </c>
      <c r="H94" s="290" t="s">
        <v>14</v>
      </c>
      <c r="I94" s="290" t="s">
        <v>1008</v>
      </c>
      <c r="J94" s="290">
        <v>2</v>
      </c>
      <c r="K94" s="290" t="s">
        <v>1446</v>
      </c>
      <c r="L94" s="290"/>
      <c r="M94" s="290">
        <v>3.5</v>
      </c>
      <c r="N94" s="290">
        <v>3</v>
      </c>
      <c r="O94" s="290">
        <f t="shared" si="11"/>
        <v>3.25</v>
      </c>
      <c r="P94" s="290"/>
      <c r="Q94" s="290" t="s">
        <v>13</v>
      </c>
      <c r="R94" s="290" t="s">
        <v>1566</v>
      </c>
      <c r="S94" s="290" t="s">
        <v>1329</v>
      </c>
      <c r="T94" s="439" t="s">
        <v>817</v>
      </c>
      <c r="U94" s="290">
        <v>22551</v>
      </c>
      <c r="V94" s="290">
        <v>22247</v>
      </c>
      <c r="W94" s="290">
        <v>0</v>
      </c>
      <c r="X94" s="290">
        <v>304</v>
      </c>
      <c r="Y94" s="290">
        <f t="shared" si="12"/>
        <v>22551</v>
      </c>
      <c r="Z94" s="290" t="s">
        <v>1589</v>
      </c>
      <c r="AA94" s="290"/>
      <c r="AB94" s="290" t="s">
        <v>1716</v>
      </c>
      <c r="AC94" s="290" t="s">
        <v>1716</v>
      </c>
      <c r="AD94" s="290">
        <v>2100</v>
      </c>
      <c r="AE94" s="290" t="s">
        <v>13</v>
      </c>
      <c r="AF94" s="290"/>
      <c r="AG94" s="290">
        <f t="shared" si="13"/>
        <v>0</v>
      </c>
      <c r="AH94" s="290">
        <f t="shared" si="14"/>
        <v>2100</v>
      </c>
      <c r="AI94" s="290">
        <f t="shared" si="15"/>
        <v>20451</v>
      </c>
      <c r="AJ94" s="430"/>
      <c r="AK94" s="430"/>
      <c r="AL94" s="290">
        <f t="shared" si="16"/>
        <v>0</v>
      </c>
      <c r="AM94" s="290">
        <f t="shared" si="10"/>
        <v>0</v>
      </c>
      <c r="AN94" s="290">
        <f t="shared" si="17"/>
        <v>2100</v>
      </c>
      <c r="AO94" s="290">
        <f t="shared" si="18"/>
        <v>20451</v>
      </c>
      <c r="AP94" s="451"/>
      <c r="AQ94" s="290"/>
      <c r="AR94" s="290" t="s">
        <v>13</v>
      </c>
      <c r="AS94" s="134"/>
    </row>
    <row r="95" spans="1:45" x14ac:dyDescent="0.2">
      <c r="A95" s="290">
        <v>1516</v>
      </c>
      <c r="B95" s="290" t="s">
        <v>16</v>
      </c>
      <c r="C95" s="290" t="s">
        <v>9</v>
      </c>
      <c r="D95" s="290" t="s">
        <v>11</v>
      </c>
      <c r="E95" s="290" t="s">
        <v>1717</v>
      </c>
      <c r="F95" s="290" t="s">
        <v>10</v>
      </c>
      <c r="G95" s="290" t="s">
        <v>12</v>
      </c>
      <c r="H95" s="290" t="s">
        <v>14</v>
      </c>
      <c r="I95" s="290" t="s">
        <v>1008</v>
      </c>
      <c r="J95" s="290">
        <v>2</v>
      </c>
      <c r="K95" s="290" t="s">
        <v>1446</v>
      </c>
      <c r="L95" s="290"/>
      <c r="M95" s="290">
        <v>4</v>
      </c>
      <c r="N95" s="290">
        <v>4</v>
      </c>
      <c r="O95" s="290">
        <f t="shared" si="11"/>
        <v>4</v>
      </c>
      <c r="P95" s="290"/>
      <c r="Q95" s="290" t="s">
        <v>13</v>
      </c>
      <c r="R95" s="290" t="s">
        <v>1566</v>
      </c>
      <c r="S95" s="290" t="s">
        <v>1305</v>
      </c>
      <c r="T95" s="439" t="s">
        <v>817</v>
      </c>
      <c r="U95" s="290">
        <v>21942</v>
      </c>
      <c r="V95" s="290">
        <v>21942</v>
      </c>
      <c r="W95" s="290">
        <v>0</v>
      </c>
      <c r="X95" s="290">
        <v>0</v>
      </c>
      <c r="Y95" s="290">
        <f t="shared" si="12"/>
        <v>21942</v>
      </c>
      <c r="Z95" s="290" t="s">
        <v>13</v>
      </c>
      <c r="AA95" s="290"/>
      <c r="AB95" s="290" t="s">
        <v>1583</v>
      </c>
      <c r="AC95" s="290" t="s">
        <v>1583</v>
      </c>
      <c r="AD95" s="290">
        <v>2100</v>
      </c>
      <c r="AE95" s="290" t="s">
        <v>13</v>
      </c>
      <c r="AF95" s="290"/>
      <c r="AG95" s="290">
        <f t="shared" si="13"/>
        <v>0</v>
      </c>
      <c r="AH95" s="290">
        <f t="shared" si="14"/>
        <v>2100</v>
      </c>
      <c r="AI95" s="290">
        <f t="shared" si="15"/>
        <v>19842</v>
      </c>
      <c r="AJ95" s="430"/>
      <c r="AK95" s="430"/>
      <c r="AL95" s="290">
        <f t="shared" si="16"/>
        <v>0</v>
      </c>
      <c r="AM95" s="290">
        <f t="shared" si="10"/>
        <v>0</v>
      </c>
      <c r="AN95" s="290">
        <f t="shared" si="17"/>
        <v>2100</v>
      </c>
      <c r="AO95" s="290">
        <f t="shared" si="18"/>
        <v>19842</v>
      </c>
      <c r="AP95" s="451"/>
      <c r="AQ95" s="290"/>
      <c r="AR95" s="290" t="s">
        <v>13</v>
      </c>
      <c r="AS95" s="134"/>
    </row>
    <row r="96" spans="1:45" x14ac:dyDescent="0.2">
      <c r="A96" s="290">
        <v>1516</v>
      </c>
      <c r="B96" s="290" t="s">
        <v>16</v>
      </c>
      <c r="C96" s="290" t="s">
        <v>224</v>
      </c>
      <c r="D96" s="290" t="s">
        <v>226</v>
      </c>
      <c r="E96" s="290" t="s">
        <v>1570</v>
      </c>
      <c r="F96" s="290" t="s">
        <v>478</v>
      </c>
      <c r="G96" s="290" t="s">
        <v>227</v>
      </c>
      <c r="H96" s="290" t="s">
        <v>14</v>
      </c>
      <c r="I96" s="290" t="s">
        <v>1008</v>
      </c>
      <c r="J96" s="290">
        <v>2</v>
      </c>
      <c r="K96" s="290" t="s">
        <v>1446</v>
      </c>
      <c r="L96" s="290"/>
      <c r="M96" s="290">
        <v>4</v>
      </c>
      <c r="N96" s="290">
        <v>4</v>
      </c>
      <c r="O96" s="290">
        <f t="shared" si="11"/>
        <v>4</v>
      </c>
      <c r="P96" s="290"/>
      <c r="Q96" s="290" t="s">
        <v>13</v>
      </c>
      <c r="R96" s="290" t="s">
        <v>1566</v>
      </c>
      <c r="S96" s="290" t="s">
        <v>1320</v>
      </c>
      <c r="T96" s="439" t="s">
        <v>817</v>
      </c>
      <c r="U96" s="290">
        <v>21942</v>
      </c>
      <c r="V96" s="290">
        <v>18342</v>
      </c>
      <c r="W96" s="290">
        <v>0</v>
      </c>
      <c r="X96" s="290">
        <v>0</v>
      </c>
      <c r="Y96" s="290">
        <f t="shared" si="12"/>
        <v>21942</v>
      </c>
      <c r="Z96" s="290" t="s">
        <v>13</v>
      </c>
      <c r="AA96" s="290"/>
      <c r="AB96" s="290" t="s">
        <v>1718</v>
      </c>
      <c r="AC96" s="290" t="s">
        <v>1718</v>
      </c>
      <c r="AD96" s="290">
        <v>2100</v>
      </c>
      <c r="AE96" s="290" t="s">
        <v>1719</v>
      </c>
      <c r="AF96" s="290">
        <v>400</v>
      </c>
      <c r="AG96" s="290">
        <f t="shared" si="13"/>
        <v>400</v>
      </c>
      <c r="AH96" s="290">
        <f t="shared" si="14"/>
        <v>2500</v>
      </c>
      <c r="AI96" s="290">
        <f t="shared" si="15"/>
        <v>19442</v>
      </c>
      <c r="AJ96" s="430"/>
      <c r="AK96" s="430"/>
      <c r="AL96" s="290">
        <f t="shared" si="16"/>
        <v>0</v>
      </c>
      <c r="AM96" s="290">
        <f t="shared" si="10"/>
        <v>400</v>
      </c>
      <c r="AN96" s="290">
        <f t="shared" si="17"/>
        <v>2500</v>
      </c>
      <c r="AO96" s="290">
        <f t="shared" si="18"/>
        <v>19442</v>
      </c>
      <c r="AP96" s="451"/>
      <c r="AQ96" s="290"/>
      <c r="AR96" s="290" t="s">
        <v>1720</v>
      </c>
      <c r="AS96" s="134"/>
    </row>
    <row r="97" spans="1:45" x14ac:dyDescent="0.2">
      <c r="A97" s="431">
        <v>1516</v>
      </c>
      <c r="B97" s="431" t="s">
        <v>16</v>
      </c>
      <c r="C97" s="431" t="s">
        <v>889</v>
      </c>
      <c r="D97" s="431" t="s">
        <v>257</v>
      </c>
      <c r="E97" s="431" t="s">
        <v>1721</v>
      </c>
      <c r="F97" s="431" t="s">
        <v>314</v>
      </c>
      <c r="G97" s="431" t="s">
        <v>1722</v>
      </c>
      <c r="H97" s="431" t="s">
        <v>14</v>
      </c>
      <c r="I97" s="431" t="s">
        <v>1008</v>
      </c>
      <c r="J97" s="431">
        <v>1</v>
      </c>
      <c r="K97" s="431" t="s">
        <v>1575</v>
      </c>
      <c r="L97" s="431"/>
      <c r="M97" s="431">
        <v>1</v>
      </c>
      <c r="N97" s="431">
        <v>2</v>
      </c>
      <c r="O97" s="431">
        <f t="shared" si="11"/>
        <v>1.5</v>
      </c>
      <c r="P97" s="431">
        <v>1</v>
      </c>
      <c r="Q97" s="431" t="s">
        <v>13</v>
      </c>
      <c r="R97" s="431" t="s">
        <v>1566</v>
      </c>
      <c r="S97" s="431" t="s">
        <v>1322</v>
      </c>
      <c r="T97" s="436" t="s">
        <v>817</v>
      </c>
      <c r="U97" s="431">
        <v>21942</v>
      </c>
      <c r="V97" s="431">
        <v>21942</v>
      </c>
      <c r="W97" s="431">
        <v>5020</v>
      </c>
      <c r="X97" s="431">
        <v>0</v>
      </c>
      <c r="Y97" s="431">
        <f t="shared" si="12"/>
        <v>16922</v>
      </c>
      <c r="Z97" s="431" t="s">
        <v>1723</v>
      </c>
      <c r="AA97" s="431">
        <v>1900</v>
      </c>
      <c r="AB97" s="431" t="s">
        <v>1724</v>
      </c>
      <c r="AC97" s="431" t="s">
        <v>1724</v>
      </c>
      <c r="AD97" s="431">
        <v>0</v>
      </c>
      <c r="AE97" s="431" t="s">
        <v>13</v>
      </c>
      <c r="AF97" s="431"/>
      <c r="AG97" s="431">
        <f t="shared" si="13"/>
        <v>1900</v>
      </c>
      <c r="AH97" s="431">
        <f t="shared" si="14"/>
        <v>1900</v>
      </c>
      <c r="AI97" s="431">
        <f t="shared" si="15"/>
        <v>15022</v>
      </c>
      <c r="AJ97" s="430"/>
      <c r="AK97" s="430"/>
      <c r="AL97" s="431"/>
      <c r="AM97" s="431">
        <f>AG97+AL97</f>
        <v>1900</v>
      </c>
      <c r="AN97" s="431">
        <f t="shared" si="17"/>
        <v>1900</v>
      </c>
      <c r="AO97" s="431">
        <f t="shared" si="18"/>
        <v>15022</v>
      </c>
      <c r="AP97" s="450"/>
      <c r="AQ97" s="431"/>
      <c r="AR97" s="431" t="s">
        <v>13</v>
      </c>
      <c r="AS97" s="134"/>
    </row>
    <row r="98" spans="1:45" x14ac:dyDescent="0.2">
      <c r="A98" s="431">
        <v>1516</v>
      </c>
      <c r="B98" s="431" t="s">
        <v>16</v>
      </c>
      <c r="C98" s="431" t="s">
        <v>565</v>
      </c>
      <c r="D98" s="431" t="s">
        <v>567</v>
      </c>
      <c r="E98" s="431" t="s">
        <v>527</v>
      </c>
      <c r="F98" s="431" t="s">
        <v>566</v>
      </c>
      <c r="G98" s="431" t="s">
        <v>568</v>
      </c>
      <c r="H98" s="431" t="s">
        <v>14</v>
      </c>
      <c r="I98" s="431" t="s">
        <v>1008</v>
      </c>
      <c r="J98" s="431">
        <v>2</v>
      </c>
      <c r="K98" s="431" t="s">
        <v>1446</v>
      </c>
      <c r="L98" s="431"/>
      <c r="M98" s="431">
        <v>1</v>
      </c>
      <c r="N98" s="431">
        <v>1</v>
      </c>
      <c r="O98" s="431">
        <f t="shared" si="11"/>
        <v>1</v>
      </c>
      <c r="P98" s="431">
        <v>1</v>
      </c>
      <c r="Q98" s="431" t="s">
        <v>13</v>
      </c>
      <c r="R98" s="431" t="s">
        <v>1566</v>
      </c>
      <c r="S98" s="431" t="s">
        <v>1316</v>
      </c>
      <c r="T98" s="436" t="s">
        <v>817</v>
      </c>
      <c r="U98" s="431">
        <v>21942</v>
      </c>
      <c r="V98" s="431">
        <v>7513</v>
      </c>
      <c r="W98" s="431">
        <v>29441</v>
      </c>
      <c r="X98" s="431">
        <v>-510</v>
      </c>
      <c r="Y98" s="431">
        <f t="shared" si="12"/>
        <v>-7499</v>
      </c>
      <c r="Z98" s="431" t="s">
        <v>1576</v>
      </c>
      <c r="AA98" s="431">
        <v>510</v>
      </c>
      <c r="AB98" s="431" t="s">
        <v>1725</v>
      </c>
      <c r="AC98" s="431" t="s">
        <v>1725</v>
      </c>
      <c r="AD98" s="431">
        <v>0</v>
      </c>
      <c r="AE98" s="431" t="s">
        <v>13</v>
      </c>
      <c r="AF98" s="431"/>
      <c r="AG98" s="431">
        <f t="shared" si="13"/>
        <v>510</v>
      </c>
      <c r="AH98" s="431">
        <f t="shared" si="14"/>
        <v>510</v>
      </c>
      <c r="AI98" s="431">
        <f t="shared" si="15"/>
        <v>-8009</v>
      </c>
      <c r="AJ98" s="430"/>
      <c r="AK98" s="430"/>
      <c r="AL98" s="431"/>
      <c r="AM98" s="431">
        <f>AG98+AL98</f>
        <v>510</v>
      </c>
      <c r="AN98" s="431">
        <f t="shared" si="17"/>
        <v>510</v>
      </c>
      <c r="AO98" s="431">
        <f t="shared" si="18"/>
        <v>-8009</v>
      </c>
      <c r="AP98" s="450"/>
      <c r="AQ98" s="431"/>
      <c r="AR98" s="431" t="s">
        <v>13</v>
      </c>
      <c r="AS98" s="134"/>
    </row>
    <row r="99" spans="1:45" x14ac:dyDescent="0.2">
      <c r="A99" s="445"/>
      <c r="B99" s="445"/>
      <c r="C99" s="445"/>
      <c r="D99" s="445"/>
      <c r="E99" s="445"/>
      <c r="F99" s="445"/>
      <c r="G99" s="445"/>
      <c r="H99" s="445"/>
      <c r="I99" s="445"/>
      <c r="J99" s="445"/>
      <c r="K99" s="445"/>
      <c r="L99" s="445"/>
      <c r="M99" s="445"/>
      <c r="N99" s="445"/>
      <c r="O99" s="445"/>
      <c r="P99" s="445"/>
      <c r="Q99" s="445"/>
      <c r="R99" s="445"/>
      <c r="S99" s="445"/>
      <c r="T99" s="446"/>
      <c r="U99" s="445"/>
      <c r="V99" s="445"/>
      <c r="W99" s="445"/>
      <c r="X99" s="445"/>
      <c r="Y99" s="445"/>
      <c r="Z99" s="445"/>
      <c r="AA99" s="445"/>
      <c r="AB99" s="445"/>
      <c r="AC99" s="445"/>
      <c r="AD99" s="445"/>
      <c r="AE99" s="445"/>
      <c r="AF99" s="445"/>
      <c r="AG99" s="445"/>
      <c r="AH99" s="445"/>
      <c r="AI99" s="445"/>
      <c r="AJ99" s="430"/>
      <c r="AK99" s="430"/>
      <c r="AL99" s="445"/>
      <c r="AM99" s="445"/>
      <c r="AN99" s="445"/>
      <c r="AO99" s="445"/>
      <c r="AP99" s="452"/>
      <c r="AQ99" s="445"/>
      <c r="AR99" s="445"/>
      <c r="AS99" s="134"/>
    </row>
    <row r="100" spans="1:45" x14ac:dyDescent="0.2">
      <c r="A100" s="134"/>
      <c r="B100" s="134"/>
      <c r="C100" s="134"/>
      <c r="D100" s="134"/>
      <c r="E100" s="134"/>
      <c r="F100" s="134"/>
      <c r="G100" s="134"/>
      <c r="H100" s="134"/>
      <c r="I100" s="134"/>
      <c r="J100" s="134"/>
      <c r="K100" s="134"/>
      <c r="L100" s="134"/>
      <c r="M100" s="134"/>
      <c r="N100" s="134"/>
      <c r="O100" s="134"/>
      <c r="P100" s="134"/>
      <c r="Q100" s="134"/>
      <c r="R100" s="134"/>
      <c r="S100" s="134"/>
      <c r="T100" s="429"/>
      <c r="U100" s="134"/>
      <c r="V100" s="134"/>
      <c r="W100" s="134"/>
      <c r="X100" s="134"/>
      <c r="Y100" s="134"/>
      <c r="Z100" s="134"/>
      <c r="AA100" s="134"/>
      <c r="AB100" s="134"/>
      <c r="AC100" s="134"/>
      <c r="AD100" s="134"/>
      <c r="AE100" s="134"/>
      <c r="AF100" s="134"/>
      <c r="AG100" s="134"/>
      <c r="AH100" s="134"/>
      <c r="AI100" s="134"/>
      <c r="AJ100" s="430"/>
      <c r="AK100" s="430"/>
      <c r="AL100" s="134"/>
      <c r="AM100" s="134"/>
      <c r="AN100" s="134"/>
      <c r="AO100" s="134"/>
      <c r="AP100" s="448"/>
      <c r="AQ100" s="134"/>
      <c r="AR100" s="134"/>
      <c r="AS100" s="134"/>
    </row>
    <row r="101" spans="1:45" x14ac:dyDescent="0.2">
      <c r="A101" s="134"/>
      <c r="B101" s="134"/>
      <c r="C101" s="134"/>
      <c r="D101" s="134"/>
      <c r="E101" s="134"/>
      <c r="F101" s="134"/>
      <c r="G101" s="134"/>
      <c r="H101" s="134"/>
      <c r="I101" s="134"/>
      <c r="J101" s="134"/>
      <c r="K101" s="134"/>
      <c r="L101" s="134"/>
      <c r="M101" s="134"/>
      <c r="N101" s="134"/>
      <c r="O101" s="134"/>
      <c r="P101" s="134"/>
      <c r="Q101" s="134"/>
      <c r="R101" s="134"/>
      <c r="S101" s="134"/>
      <c r="T101" s="429"/>
      <c r="U101" s="134"/>
      <c r="V101" s="134"/>
      <c r="W101" s="134"/>
      <c r="X101" s="134"/>
      <c r="Y101" s="134"/>
      <c r="Z101" s="134"/>
      <c r="AA101" s="134"/>
      <c r="AB101" s="134"/>
      <c r="AC101" s="134"/>
      <c r="AD101" s="134"/>
      <c r="AE101" s="134"/>
      <c r="AF101" s="134"/>
      <c r="AG101" s="134"/>
      <c r="AH101" s="134"/>
      <c r="AI101" s="260" t="s">
        <v>1726</v>
      </c>
      <c r="AJ101" s="430">
        <f>SUM(AJ11:AJ99)</f>
        <v>7316</v>
      </c>
      <c r="AK101" s="430">
        <f>SUM(AK11:AK99)</f>
        <v>2115</v>
      </c>
      <c r="AL101" s="134"/>
      <c r="AM101" s="134"/>
      <c r="AN101" s="134"/>
      <c r="AO101" s="134"/>
      <c r="AP101" s="448"/>
      <c r="AQ101" s="134"/>
      <c r="AR101" s="134"/>
      <c r="AS101" s="134"/>
    </row>
    <row r="102" spans="1:45" x14ac:dyDescent="0.2">
      <c r="A102" s="134"/>
      <c r="B102" s="134"/>
      <c r="C102" s="134"/>
      <c r="D102" s="134"/>
      <c r="E102" s="134"/>
      <c r="F102" s="134"/>
      <c r="G102" s="134"/>
      <c r="H102" s="134"/>
      <c r="I102" s="134"/>
      <c r="J102" s="134"/>
      <c r="K102" s="134"/>
      <c r="L102" s="134"/>
      <c r="M102" s="134"/>
      <c r="N102" s="134"/>
      <c r="O102" s="134"/>
      <c r="P102" s="134"/>
      <c r="Q102" s="134"/>
      <c r="R102" s="134"/>
      <c r="S102" s="134"/>
      <c r="T102" s="429"/>
      <c r="U102" s="134"/>
      <c r="V102" s="134"/>
      <c r="W102" s="134"/>
      <c r="X102" s="134"/>
      <c r="Y102" s="134"/>
      <c r="Z102" s="134"/>
      <c r="AA102" s="134"/>
      <c r="AB102" s="134"/>
      <c r="AC102" s="134"/>
      <c r="AD102" s="134"/>
      <c r="AE102" s="134"/>
      <c r="AF102" s="134"/>
      <c r="AG102" s="134"/>
      <c r="AH102" s="134"/>
      <c r="AI102" s="260" t="s">
        <v>1727</v>
      </c>
      <c r="AJ102" s="430">
        <f>AJ103-AJ101</f>
        <v>3</v>
      </c>
      <c r="AK102" s="430">
        <f>AK103-AK101</f>
        <v>1</v>
      </c>
      <c r="AL102" s="134"/>
      <c r="AM102" s="134"/>
      <c r="AN102" s="134"/>
      <c r="AO102" s="134"/>
      <c r="AP102" s="448"/>
      <c r="AQ102" s="134"/>
      <c r="AR102" s="134"/>
      <c r="AS102" s="134"/>
    </row>
    <row r="103" spans="1:45" x14ac:dyDescent="0.2">
      <c r="A103" s="134"/>
      <c r="B103" s="134"/>
      <c r="C103" s="134"/>
      <c r="D103" s="134"/>
      <c r="E103" s="134"/>
      <c r="F103" s="134"/>
      <c r="G103" s="134"/>
      <c r="H103" s="134"/>
      <c r="I103" s="134"/>
      <c r="J103" s="134"/>
      <c r="K103" s="134"/>
      <c r="L103" s="134"/>
      <c r="M103" s="134"/>
      <c r="N103" s="134"/>
      <c r="O103" s="134"/>
      <c r="P103" s="134"/>
      <c r="Q103" s="134"/>
      <c r="R103" s="134"/>
      <c r="S103" s="134"/>
      <c r="T103" s="429"/>
      <c r="U103" s="134"/>
      <c r="V103" s="134"/>
      <c r="W103" s="134"/>
      <c r="X103" s="134"/>
      <c r="Y103" s="134"/>
      <c r="Z103" s="134"/>
      <c r="AA103" s="134"/>
      <c r="AB103" s="134"/>
      <c r="AC103" s="134"/>
      <c r="AD103" s="134"/>
      <c r="AE103" s="134"/>
      <c r="AF103" s="134"/>
      <c r="AG103" s="134"/>
      <c r="AH103" s="134"/>
      <c r="AI103" s="260" t="s">
        <v>1728</v>
      </c>
      <c r="AJ103" s="430">
        <v>7319</v>
      </c>
      <c r="AK103" s="430">
        <v>2116</v>
      </c>
      <c r="AL103" s="134"/>
      <c r="AM103" s="134"/>
      <c r="AN103" s="134"/>
      <c r="AO103" s="134"/>
      <c r="AP103" s="448"/>
      <c r="AQ103" s="134"/>
      <c r="AR103" s="134"/>
      <c r="AS103" s="13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G2" sqref="G2:G4"/>
    </sheetView>
  </sheetViews>
  <sheetFormatPr defaultRowHeight="12.75" x14ac:dyDescent="0.2"/>
  <cols>
    <col min="1" max="1" width="17.42578125" customWidth="1"/>
    <col min="5" max="5" width="13.28515625" customWidth="1"/>
  </cols>
  <sheetData>
    <row r="1" spans="1:5" x14ac:dyDescent="0.2">
      <c r="A1" s="253" t="s">
        <v>1489</v>
      </c>
    </row>
    <row r="3" spans="1:5" ht="13.5" thickBot="1" x14ac:dyDescent="0.25"/>
    <row r="4" spans="1:5" ht="21" thickBot="1" x14ac:dyDescent="0.35">
      <c r="A4" s="455" t="s">
        <v>1519</v>
      </c>
      <c r="B4" s="456"/>
      <c r="C4" s="456"/>
      <c r="D4" s="456"/>
      <c r="E4" s="419">
        <f>A6+E6</f>
        <v>11506</v>
      </c>
    </row>
    <row r="5" spans="1:5" ht="30" x14ac:dyDescent="0.25">
      <c r="A5" s="391" t="s">
        <v>1518</v>
      </c>
      <c r="B5" s="416"/>
      <c r="C5" s="415"/>
      <c r="D5" s="415"/>
      <c r="E5" s="420"/>
    </row>
    <row r="6" spans="1:5" ht="18" x14ac:dyDescent="0.25">
      <c r="A6" s="422">
        <v>2580</v>
      </c>
      <c r="B6" s="453" t="s">
        <v>1517</v>
      </c>
      <c r="C6" s="454"/>
      <c r="D6" s="454"/>
      <c r="E6" s="421">
        <v>8926</v>
      </c>
    </row>
    <row r="8" spans="1:5" x14ac:dyDescent="0.2">
      <c r="A8" s="253" t="s">
        <v>1729</v>
      </c>
    </row>
    <row r="9" spans="1:5" x14ac:dyDescent="0.2">
      <c r="A9" s="253" t="s">
        <v>1730</v>
      </c>
    </row>
    <row r="10" spans="1:5" x14ac:dyDescent="0.2">
      <c r="A10" s="253"/>
    </row>
    <row r="11" spans="1:5" x14ac:dyDescent="0.2">
      <c r="A11" s="253" t="s">
        <v>1731</v>
      </c>
    </row>
    <row r="12" spans="1:5" x14ac:dyDescent="0.2">
      <c r="A12" s="253" t="s">
        <v>1732</v>
      </c>
    </row>
    <row r="13" spans="1:5" x14ac:dyDescent="0.2">
      <c r="A13" s="253" t="s">
        <v>1733</v>
      </c>
    </row>
    <row r="14" spans="1:5" x14ac:dyDescent="0.2">
      <c r="B14" s="253" t="s">
        <v>1734</v>
      </c>
      <c r="C14" s="253" t="s">
        <v>1735</v>
      </c>
      <c r="D14" s="253" t="s">
        <v>1728</v>
      </c>
    </row>
    <row r="15" spans="1:5" x14ac:dyDescent="0.2">
      <c r="A15" s="253" t="s">
        <v>1736</v>
      </c>
      <c r="B15" s="294">
        <f>0.82*B17</f>
        <v>7319.32</v>
      </c>
      <c r="C15" s="294">
        <f>0.82*C17</f>
        <v>2115.6</v>
      </c>
      <c r="D15" s="294">
        <f>B15+C15</f>
        <v>9434.92</v>
      </c>
    </row>
    <row r="16" spans="1:5" x14ac:dyDescent="0.2">
      <c r="A16" s="253" t="s">
        <v>1737</v>
      </c>
      <c r="B16" s="294">
        <f>0.18*B17</f>
        <v>1606.6799999999998</v>
      </c>
      <c r="C16" s="294">
        <f>0.18*C17</f>
        <v>464.4</v>
      </c>
      <c r="D16" s="294">
        <f>B16+C16</f>
        <v>2071.08</v>
      </c>
    </row>
    <row r="17" spans="1:4" x14ac:dyDescent="0.2">
      <c r="A17" s="253" t="s">
        <v>1401</v>
      </c>
      <c r="B17" s="294">
        <v>8926</v>
      </c>
      <c r="C17" s="294">
        <v>2580</v>
      </c>
      <c r="D17" s="294">
        <f>B17+C17</f>
        <v>11506</v>
      </c>
    </row>
  </sheetData>
  <mergeCells count="2">
    <mergeCell ref="A4:D4"/>
    <mergeCell ref="B6: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32"/>
  <sheetViews>
    <sheetView workbookViewId="0">
      <selection activeCell="J27" sqref="J27"/>
    </sheetView>
  </sheetViews>
  <sheetFormatPr defaultRowHeight="12.75" x14ac:dyDescent="0.2"/>
  <cols>
    <col min="1" max="1" width="5.140625" customWidth="1"/>
    <col min="3" max="3" width="12" customWidth="1"/>
    <col min="5" max="5" width="13.7109375" customWidth="1"/>
  </cols>
  <sheetData>
    <row r="4" spans="1:6" x14ac:dyDescent="0.2">
      <c r="A4">
        <v>1</v>
      </c>
      <c r="B4" s="227" t="s">
        <v>58</v>
      </c>
      <c r="C4" s="227" t="s">
        <v>54</v>
      </c>
      <c r="D4" s="227" t="s">
        <v>56</v>
      </c>
      <c r="E4" s="227" t="s">
        <v>55</v>
      </c>
      <c r="F4" s="227"/>
    </row>
    <row r="5" spans="1:6" x14ac:dyDescent="0.2">
      <c r="A5">
        <v>2</v>
      </c>
      <c r="B5" s="227" t="s">
        <v>58</v>
      </c>
      <c r="C5" s="227" t="s">
        <v>63</v>
      </c>
      <c r="D5" s="227" t="s">
        <v>65</v>
      </c>
      <c r="E5" s="227" t="s">
        <v>64</v>
      </c>
      <c r="F5" s="227"/>
    </row>
    <row r="6" spans="1:6" x14ac:dyDescent="0.2">
      <c r="A6">
        <v>3</v>
      </c>
      <c r="B6" s="227" t="s">
        <v>58</v>
      </c>
      <c r="C6" s="227" t="s">
        <v>111</v>
      </c>
      <c r="D6" s="227" t="s">
        <v>1362</v>
      </c>
      <c r="E6" s="227" t="s">
        <v>112</v>
      </c>
      <c r="F6" s="227" t="s">
        <v>113</v>
      </c>
    </row>
    <row r="7" spans="1:6" x14ac:dyDescent="0.2">
      <c r="A7">
        <v>4</v>
      </c>
      <c r="B7" s="227" t="s">
        <v>58</v>
      </c>
      <c r="C7" s="227" t="s">
        <v>124</v>
      </c>
      <c r="D7" s="227" t="s">
        <v>126</v>
      </c>
      <c r="E7" s="227" t="s">
        <v>125</v>
      </c>
      <c r="F7" s="227"/>
    </row>
    <row r="8" spans="1:6" x14ac:dyDescent="0.2">
      <c r="A8">
        <v>5</v>
      </c>
      <c r="B8" s="342" t="s">
        <v>58</v>
      </c>
      <c r="C8" s="342" t="s">
        <v>140</v>
      </c>
      <c r="D8" s="342" t="s">
        <v>142</v>
      </c>
      <c r="E8" s="342" t="s">
        <v>141</v>
      </c>
      <c r="F8" s="342"/>
    </row>
    <row r="9" spans="1:6" x14ac:dyDescent="0.2">
      <c r="A9">
        <v>6</v>
      </c>
      <c r="B9" s="227" t="s">
        <v>58</v>
      </c>
      <c r="C9" s="227" t="s">
        <v>186</v>
      </c>
      <c r="D9" s="227" t="s">
        <v>188</v>
      </c>
      <c r="E9" s="227" t="s">
        <v>187</v>
      </c>
      <c r="F9" s="227"/>
    </row>
    <row r="10" spans="1:6" x14ac:dyDescent="0.2">
      <c r="A10">
        <v>7</v>
      </c>
      <c r="B10" s="342" t="s">
        <v>58</v>
      </c>
      <c r="C10" s="342" t="s">
        <v>193</v>
      </c>
      <c r="D10" s="342" t="s">
        <v>195</v>
      </c>
      <c r="E10" s="342" t="s">
        <v>194</v>
      </c>
      <c r="F10" s="342"/>
    </row>
    <row r="11" spans="1:6" x14ac:dyDescent="0.2">
      <c r="A11">
        <v>8</v>
      </c>
      <c r="B11" s="342" t="s">
        <v>58</v>
      </c>
      <c r="C11" s="342" t="s">
        <v>197</v>
      </c>
      <c r="D11" s="342" t="s">
        <v>199</v>
      </c>
      <c r="E11" s="342" t="s">
        <v>198</v>
      </c>
      <c r="F11" s="342"/>
    </row>
    <row r="12" spans="1:6" x14ac:dyDescent="0.2">
      <c r="A12">
        <v>9</v>
      </c>
      <c r="B12" s="227" t="s">
        <v>58</v>
      </c>
      <c r="C12" s="227" t="s">
        <v>208</v>
      </c>
      <c r="D12" s="227" t="s">
        <v>210</v>
      </c>
      <c r="E12" s="227" t="s">
        <v>209</v>
      </c>
      <c r="F12" s="227"/>
    </row>
    <row r="13" spans="1:6" x14ac:dyDescent="0.2">
      <c r="A13">
        <v>10</v>
      </c>
      <c r="B13" s="342" t="s">
        <v>58</v>
      </c>
      <c r="C13" s="342" t="s">
        <v>248</v>
      </c>
      <c r="D13" s="342" t="s">
        <v>250</v>
      </c>
      <c r="E13" s="342" t="s">
        <v>249</v>
      </c>
      <c r="F13" s="342"/>
    </row>
    <row r="14" spans="1:6" x14ac:dyDescent="0.2">
      <c r="A14">
        <v>11</v>
      </c>
      <c r="B14" s="317" t="s">
        <v>58</v>
      </c>
      <c r="C14" s="317" t="s">
        <v>252</v>
      </c>
      <c r="D14" s="317" t="s">
        <v>1363</v>
      </c>
      <c r="E14" s="317" t="s">
        <v>253</v>
      </c>
      <c r="F14" s="317" t="s">
        <v>254</v>
      </c>
    </row>
    <row r="15" spans="1:6" x14ac:dyDescent="0.2">
      <c r="A15">
        <v>12</v>
      </c>
      <c r="B15" s="227" t="s">
        <v>58</v>
      </c>
      <c r="C15" s="227" t="s">
        <v>267</v>
      </c>
      <c r="D15" s="227" t="s">
        <v>829</v>
      </c>
      <c r="E15" s="227" t="s">
        <v>268</v>
      </c>
      <c r="F15" s="227" t="s">
        <v>269</v>
      </c>
    </row>
    <row r="16" spans="1:6" x14ac:dyDescent="0.2">
      <c r="A16">
        <v>13</v>
      </c>
      <c r="B16" s="195" t="s">
        <v>58</v>
      </c>
      <c r="C16" s="195" t="s">
        <v>313</v>
      </c>
      <c r="D16" s="195" t="s">
        <v>315</v>
      </c>
      <c r="E16" s="195" t="s">
        <v>314</v>
      </c>
      <c r="F16" s="195"/>
    </row>
    <row r="17" spans="1:6" x14ac:dyDescent="0.2">
      <c r="A17">
        <v>14</v>
      </c>
      <c r="B17" s="195" t="s">
        <v>58</v>
      </c>
      <c r="C17" s="195" t="s">
        <v>324</v>
      </c>
      <c r="D17" s="195" t="s">
        <v>326</v>
      </c>
      <c r="E17" s="195" t="s">
        <v>325</v>
      </c>
      <c r="F17" s="195"/>
    </row>
    <row r="18" spans="1:6" x14ac:dyDescent="0.2">
      <c r="A18">
        <v>15</v>
      </c>
      <c r="B18" s="342" t="s">
        <v>58</v>
      </c>
      <c r="C18" s="342" t="s">
        <v>348</v>
      </c>
      <c r="D18" s="342" t="s">
        <v>350</v>
      </c>
      <c r="E18" s="342" t="s">
        <v>349</v>
      </c>
      <c r="F18" s="342"/>
    </row>
    <row r="19" spans="1:6" x14ac:dyDescent="0.2">
      <c r="A19">
        <v>16</v>
      </c>
      <c r="B19" s="227" t="s">
        <v>58</v>
      </c>
      <c r="C19" s="227" t="s">
        <v>378</v>
      </c>
      <c r="D19" s="227" t="s">
        <v>380</v>
      </c>
      <c r="E19" s="227" t="s">
        <v>379</v>
      </c>
      <c r="F19" s="227"/>
    </row>
    <row r="20" spans="1:6" x14ac:dyDescent="0.2">
      <c r="A20">
        <v>17</v>
      </c>
      <c r="B20" s="227" t="s">
        <v>58</v>
      </c>
      <c r="C20" s="227" t="s">
        <v>390</v>
      </c>
      <c r="D20" s="227" t="s">
        <v>392</v>
      </c>
      <c r="E20" s="227" t="s">
        <v>391</v>
      </c>
      <c r="F20" s="227"/>
    </row>
    <row r="21" spans="1:6" x14ac:dyDescent="0.2">
      <c r="A21">
        <v>18</v>
      </c>
      <c r="B21" s="227" t="s">
        <v>58</v>
      </c>
      <c r="C21" s="227" t="s">
        <v>477</v>
      </c>
      <c r="D21" s="227" t="s">
        <v>479</v>
      </c>
      <c r="E21" s="227" t="s">
        <v>478</v>
      </c>
      <c r="F21" s="227"/>
    </row>
    <row r="22" spans="1:6" x14ac:dyDescent="0.2">
      <c r="A22">
        <v>19</v>
      </c>
      <c r="B22" s="317" t="s">
        <v>58</v>
      </c>
      <c r="C22" s="317" t="s">
        <v>522</v>
      </c>
      <c r="D22" s="317" t="s">
        <v>134</v>
      </c>
      <c r="E22" s="317" t="s">
        <v>523</v>
      </c>
      <c r="F22" s="317"/>
    </row>
    <row r="23" spans="1:6" x14ac:dyDescent="0.2">
      <c r="A23">
        <v>20</v>
      </c>
      <c r="B23" s="227" t="s">
        <v>58</v>
      </c>
      <c r="C23" s="227" t="s">
        <v>529</v>
      </c>
      <c r="D23" s="227" t="s">
        <v>531</v>
      </c>
      <c r="E23" s="227" t="s">
        <v>530</v>
      </c>
      <c r="F23" s="227"/>
    </row>
    <row r="24" spans="1:6" x14ac:dyDescent="0.2">
      <c r="A24">
        <v>21</v>
      </c>
      <c r="B24" s="195" t="s">
        <v>58</v>
      </c>
      <c r="C24" s="195" t="s">
        <v>558</v>
      </c>
      <c r="D24" s="195" t="s">
        <v>560</v>
      </c>
      <c r="E24" s="195" t="s">
        <v>559</v>
      </c>
      <c r="F24" s="195"/>
    </row>
    <row r="25" spans="1:6" x14ac:dyDescent="0.2">
      <c r="A25">
        <v>22</v>
      </c>
      <c r="B25" s="227" t="s">
        <v>58</v>
      </c>
      <c r="C25" s="227" t="s">
        <v>584</v>
      </c>
      <c r="D25" s="227" t="s">
        <v>585</v>
      </c>
      <c r="E25" s="227" t="s">
        <v>581</v>
      </c>
      <c r="F25" s="227"/>
    </row>
    <row r="26" spans="1:6" x14ac:dyDescent="0.2">
      <c r="A26">
        <v>23</v>
      </c>
      <c r="B26" s="227" t="s">
        <v>58</v>
      </c>
      <c r="C26" s="227" t="s">
        <v>608</v>
      </c>
      <c r="D26" s="227" t="s">
        <v>610</v>
      </c>
      <c r="E26" s="227" t="s">
        <v>609</v>
      </c>
      <c r="F26" s="227"/>
    </row>
    <row r="27" spans="1:6" x14ac:dyDescent="0.2">
      <c r="A27">
        <v>24</v>
      </c>
      <c r="B27" s="227" t="s">
        <v>58</v>
      </c>
      <c r="C27" s="227" t="s">
        <v>634</v>
      </c>
      <c r="D27" s="227" t="s">
        <v>636</v>
      </c>
      <c r="E27" s="227" t="s">
        <v>635</v>
      </c>
      <c r="F27" s="227"/>
    </row>
    <row r="28" spans="1:6" x14ac:dyDescent="0.2">
      <c r="A28">
        <v>25</v>
      </c>
      <c r="B28" s="342" t="s">
        <v>58</v>
      </c>
      <c r="C28" s="342" t="s">
        <v>638</v>
      </c>
      <c r="D28" s="342" t="s">
        <v>640</v>
      </c>
      <c r="E28" s="342" t="s">
        <v>639</v>
      </c>
      <c r="F28" s="342"/>
    </row>
    <row r="29" spans="1:6" x14ac:dyDescent="0.2">
      <c r="A29">
        <v>26</v>
      </c>
      <c r="B29" s="342" t="s">
        <v>58</v>
      </c>
      <c r="C29" s="342" t="s">
        <v>642</v>
      </c>
      <c r="D29" s="342" t="s">
        <v>644</v>
      </c>
      <c r="E29" s="342" t="s">
        <v>643</v>
      </c>
      <c r="F29" s="342"/>
    </row>
    <row r="30" spans="1:6" x14ac:dyDescent="0.2">
      <c r="A30">
        <v>27</v>
      </c>
      <c r="B30" s="342" t="s">
        <v>58</v>
      </c>
      <c r="C30" s="342" t="s">
        <v>657</v>
      </c>
      <c r="D30" s="342" t="s">
        <v>659</v>
      </c>
      <c r="E30" s="342" t="s">
        <v>658</v>
      </c>
      <c r="F30" s="342"/>
    </row>
    <row r="31" spans="1:6" x14ac:dyDescent="0.2">
      <c r="A31">
        <v>28</v>
      </c>
      <c r="B31" s="227" t="s">
        <v>58</v>
      </c>
      <c r="C31" s="227" t="s">
        <v>676</v>
      </c>
      <c r="D31" s="227" t="s">
        <v>89</v>
      </c>
      <c r="E31" s="227" t="s">
        <v>677</v>
      </c>
      <c r="F31" s="227"/>
    </row>
    <row r="32" spans="1:6" x14ac:dyDescent="0.2">
      <c r="A32">
        <v>29</v>
      </c>
      <c r="B32" s="227" t="s">
        <v>58</v>
      </c>
      <c r="C32" s="227" t="s">
        <v>679</v>
      </c>
      <c r="D32" s="227" t="s">
        <v>1364</v>
      </c>
      <c r="E32" s="227" t="s">
        <v>680</v>
      </c>
      <c r="F32" s="227"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Consider</vt:lpstr>
      <vt:lpstr>DNC&amp;Defund</vt:lpstr>
      <vt:lpstr>DNC - in Sp15 Capstone</vt:lpstr>
      <vt:lpstr>F15 admits</vt:lpstr>
      <vt:lpstr>1516 Calc</vt:lpstr>
      <vt:lpstr>2nd round</vt:lpstr>
      <vt:lpstr>2nd rnd breakdown</vt:lpstr>
      <vt:lpstr>TG cohort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Nihoa, Puanani (staff)</cp:lastModifiedBy>
  <dcterms:created xsi:type="dcterms:W3CDTF">2015-04-21T17:58:35Z</dcterms:created>
  <dcterms:modified xsi:type="dcterms:W3CDTF">2016-04-25T19:22:55Z</dcterms:modified>
</cp:coreProperties>
</file>