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15" yWindow="165" windowWidth="19575" windowHeight="8070"/>
  </bookViews>
  <sheets>
    <sheet name="Sheet1" sheetId="1" r:id="rId1"/>
    <sheet name="Sheet2" sheetId="2" r:id="rId2"/>
    <sheet name="Sheet3" sheetId="3" r:id="rId3"/>
  </sheets>
  <definedNames>
    <definedName name="_xlnm.Print_Titles" localSheetId="0">Sheet1!$1:$1</definedName>
  </definedNames>
  <calcPr calcId="145621" refMode="R1C1"/>
</workbook>
</file>

<file path=xl/calcChain.xml><?xml version="1.0" encoding="utf-8"?>
<calcChain xmlns="http://schemas.openxmlformats.org/spreadsheetml/2006/main">
  <c r="J2" i="1" l="1"/>
  <c r="J4" i="1"/>
  <c r="J5" i="1"/>
  <c r="J6" i="1"/>
  <c r="J7" i="1"/>
  <c r="J8" i="1"/>
  <c r="J9" i="1"/>
  <c r="J10" i="1"/>
  <c r="J11" i="1"/>
  <c r="J12" i="1"/>
  <c r="J13" i="1"/>
  <c r="J15" i="1"/>
  <c r="J17" i="1"/>
  <c r="J18" i="1"/>
  <c r="J19" i="1"/>
  <c r="J20" i="1"/>
  <c r="E21" i="1"/>
  <c r="F21" i="1"/>
  <c r="G21" i="1"/>
  <c r="H21" i="1"/>
  <c r="I21" i="1"/>
  <c r="J24" i="1"/>
  <c r="J25" i="1"/>
  <c r="J26" i="1"/>
  <c r="J27" i="1"/>
  <c r="E28" i="1"/>
  <c r="F28" i="1"/>
  <c r="G28" i="1"/>
  <c r="H28" i="1"/>
  <c r="I28" i="1"/>
  <c r="J31" i="1"/>
  <c r="J32" i="1"/>
  <c r="J33" i="1"/>
  <c r="J34" i="1"/>
  <c r="E35" i="1"/>
  <c r="F35" i="1"/>
  <c r="G35" i="1"/>
  <c r="H35" i="1"/>
  <c r="I35" i="1"/>
  <c r="E42" i="1"/>
  <c r="F42" i="1"/>
  <c r="H42" i="1"/>
  <c r="I42" i="1"/>
  <c r="I50" i="1" s="1"/>
  <c r="I52" i="1" s="1"/>
  <c r="I53" i="1" s="1"/>
  <c r="J42" i="1"/>
  <c r="J45" i="1"/>
  <c r="J46" i="1"/>
  <c r="J47" i="1"/>
  <c r="E48" i="1"/>
  <c r="F48" i="1"/>
  <c r="G48" i="1"/>
  <c r="H48" i="1"/>
  <c r="H50" i="1" s="1"/>
  <c r="H52" i="1" s="1"/>
  <c r="H53" i="1" s="1"/>
  <c r="E50" i="1"/>
  <c r="E52" i="1" s="1"/>
  <c r="E53" i="1" s="1"/>
  <c r="J54" i="1"/>
  <c r="F50" i="1" l="1"/>
  <c r="F52" i="1" s="1"/>
  <c r="F53" i="1" s="1"/>
  <c r="G50" i="1"/>
  <c r="G52" i="1" s="1"/>
  <c r="G53" i="1" s="1"/>
  <c r="J21" i="1"/>
  <c r="J50" i="1" s="1"/>
  <c r="J52" i="1" s="1"/>
  <c r="J53" i="1" s="1"/>
  <c r="J28" i="1"/>
  <c r="J48" i="1"/>
  <c r="K50" i="1" l="1"/>
</calcChain>
</file>

<file path=xl/sharedStrings.xml><?xml version="1.0" encoding="utf-8"?>
<sst xmlns="http://schemas.openxmlformats.org/spreadsheetml/2006/main" count="160" uniqueCount="104">
  <si>
    <t>Type</t>
  </si>
  <si>
    <t>Name</t>
  </si>
  <si>
    <t>Source</t>
  </si>
  <si>
    <t>Org</t>
  </si>
  <si>
    <t>MES</t>
  </si>
  <si>
    <t>MPA</t>
  </si>
  <si>
    <t>MPA-T</t>
  </si>
  <si>
    <t>MIT</t>
  </si>
  <si>
    <t>M.Ed.</t>
  </si>
  <si>
    <t>Total</t>
  </si>
  <si>
    <t>Comments</t>
  </si>
  <si>
    <t>Foundation/College Acct.</t>
  </si>
  <si>
    <t>Teacher Education Diversity MiT</t>
  </si>
  <si>
    <t>Foundation One-Time Money (determined annually)</t>
  </si>
  <si>
    <t>FY 11 will be last year (due to absence of new donations)? Amount for FY 12 still undetermined. FY 13 $500. FY 14 $500. FY 15 $500. FY 16 $500.</t>
  </si>
  <si>
    <t>Foundation</t>
  </si>
  <si>
    <t>Evergreen Sustainabilty Fellowship (Cargill)</t>
  </si>
  <si>
    <t>Foundation Endowment distribution ($20,254) and Foundation 1X Funds ($6,645)</t>
  </si>
  <si>
    <t>TBD</t>
  </si>
  <si>
    <t xml:space="preserve">New FY 12. Agreed on $4k per program (2-17-11). FY 13 - The AD's decided that there will be (4) $2500 awards. A separate award process will determine which applicants best fit the program criteria regardless of program. FY 14 -$10,000,  same process as FY 13. FY 15 -$10,408,  same process as FY 13 except (4) awards of $2,602 each. GW: Will give multiple awards up to $4000 (may be less than 4 or more than 4). FY16 - $26,899. </t>
  </si>
  <si>
    <t>Emory Pyle Scholarship</t>
  </si>
  <si>
    <t>New donations have been received - possible continuation for FY12. Needs status update for FY12. $500 awarded to MES in FY 11.  FY 13 -$500. FY 14 - $500. FY 15 - no funding. FY 16 - $500</t>
  </si>
  <si>
    <t>Graduate Fellowship Trust</t>
  </si>
  <si>
    <t>College Endowment Distribution</t>
  </si>
  <si>
    <t>Awarded to an MES and/or MPA Student. Agreed  $2,431 MES/MPA FY 12 (2-17-11). FY 13 - Agreed to split ($6,576 each).  FY 15 - Total $13,349. Assumed split 50:50. (GW: MES 6674 and MPA 6675). FY16 - Total $13,935. Asume 50:50 split.</t>
  </si>
  <si>
    <t>Judge Carol Fuller Graduate Fellowship</t>
  </si>
  <si>
    <t>Offered to a student who shows volunteer experience/work experience or goals to work in the fields of: education, public policy, health, welfare or the environment. FY 11 award $2,796 split 50:50 between MPA/MIT ($1,398 each). FY 13 Split btwn MPA/MIT $1,378 each. FY 14 - Total available $1,672. Allocation TBD. FY 15 - Total available $2,741. Allocation TBD. RG: FY15 same split as FY14: MPA $1,370; MIT $1,371. FY 16 - Total available $2,829. Assumes same 50:50 split as FY15.</t>
  </si>
  <si>
    <t>Lloyd Colfax Fellowship</t>
  </si>
  <si>
    <t>Annual Fund</t>
  </si>
  <si>
    <t>na</t>
  </si>
  <si>
    <t>Collapsed into TESC Foundation Graduate Awards?? Verify. Award to MIT. Megan to verify (2-17-11). FY 13 No funds available. FY 14 No funds available. FY 15 &amp; FY 16 - No funds available</t>
  </si>
  <si>
    <t>John Walker MPA Fellowship</t>
  </si>
  <si>
    <t>Awarded to a female student in the MPA program. Preference given to a student of color and/or over 30.  FY11, 12, 13, 14, 15- $400, FY 16 - $400.</t>
  </si>
  <si>
    <t>TESC Foundation Grad. Awards</t>
  </si>
  <si>
    <t>FY 12 - Increase from $7,500 to $8750. M.Ed. Amount held - not redistributed. FY 13 - Final allocation not approved until May 2012. WN authorized plan to expend the same amount as in FY 12. Difference btwn allocation/award to be covered by academics. FY 14 - guaranteed amounts ($7,500) at FY 11 level. Final allocation will be approved at May 2013 BOG meeting. Final allocation likely to be at FY 13 level. FY 15 - $26,250 (3 awards at $8,750). FY 16 - $26,250. Assumes same slpit as FY 15</t>
  </si>
  <si>
    <t>Sara Ann Belizikian Fellowship</t>
  </si>
  <si>
    <t>Endowed</t>
  </si>
  <si>
    <t>Potential recipients will be required to complete an application of financial need according to regulations of the college.Candidates will also be required to complete a personal statement in which they state the reasons why they feel that their goals and career plans are consonant with those of Sara Ann Bilezikian. Potential recipients will be provided a biography of Sara Ann to assist them in this process. They should be able to document their statement by evidence of previous acitivities or commitments to the causes to which Sara Ann devoted herself.  FY 11 amount $16,594. FY 12 $16,849. FY 13 $16,090. FY 14 - $15,920. FY 15 - $16,137. FY 16 - $16,637.</t>
  </si>
  <si>
    <t>Sarah Ann Belizikian Sustainabilty Fellowship (NEW FY14)</t>
  </si>
  <si>
    <t xml:space="preserve">Foundation Endowment distribution </t>
  </si>
  <si>
    <t>NEW FY 14. For a student studying sustainability in any of the three grad program.  Total should be award to (one) most qualified student. AD's to decide. FY 14 - $1,536. FY 15 - $4,988 - Same process as FY 14. GW: We decided to have MES/MPA alternate. FY14 was MPA, FY15 MES. FY 16 - $5,508 to MPA.</t>
  </si>
  <si>
    <t>MES Directors' Fellowship in Sustainabilty</t>
  </si>
  <si>
    <t>Must demonstrate financial need. In  exchange for this financial support, Fellows will work for organizations and engage in meaningful applications of their academic work in the field of sustainability</t>
  </si>
  <si>
    <t>Soule Family Fellowship</t>
  </si>
  <si>
    <t>One scholarship will be offered to one program. Endowment goal not reached. Separate one-time $1500 donated for FY 12. Agreed for MES (2-17-11). FY13 - $776 to MPA. FY 14 - one scholarship of $1,623 TBD by AD's. FY 15 - one scholarship of $1,735 TBD by AD's. GW: We decided to have MES/MPA alternate. FY 14 was MES, FY15 MPA. FY 16 - $2,149 to MES.</t>
  </si>
  <si>
    <t xml:space="preserve">Hearst Foundation Scholarship </t>
  </si>
  <si>
    <t>Foundation/College Endowed</t>
  </si>
  <si>
    <t>96026/61007</t>
  </si>
  <si>
    <t xml:space="preserve">First priority goes to Native American students in the MiT program. Native American students will be considered in the MPA program for any remaining funds. FY 11 amount $15,366. FY 11 distribution unclear. Agreed at the 2-17-11 that the Asst. Directors will deal with the FY 12 award ($14,317) the same way the have in the past. If MIT does have have a native candidate. FY 13 - same process as FY12, amount - $16,915. FY 14 - same process as FY12/13, amount - $16,940. FY 15 - same process as FY12/13/14, amount - $16,994. FY 16 - $17,422. </t>
  </si>
  <si>
    <t>Alumni Assoc. Grad. Fellowships</t>
  </si>
  <si>
    <t>Restricted (non-endowed)</t>
  </si>
  <si>
    <t xml:space="preserve"> FY 11&amp; 12 total $3000 splir equally. FY 13 - $3k total split equally. FY 14 - $3k total split equally. FY 15 - $3k total split equally. FY 16 - $3k total split equally.</t>
  </si>
  <si>
    <t>MPA Alumni Association</t>
  </si>
  <si>
    <t>Restricted (non-endowed)??</t>
  </si>
  <si>
    <t>New for FY 12? 2-17-11 - Megan needs to establish amount and process for distribtution. FY 13 - $3,063 - allocated btwn MPA General &amp; Tribal. FY 14 - $3,419 - allocated btwn MPA General &amp; Tribal. FY 15 &amp; 16 - No Funds. Fund Raising is needed.</t>
  </si>
  <si>
    <t>MPA Scholarship (New FY14)</t>
  </si>
  <si>
    <t>FY 14 - This is the balance in a recently found account. Can all be spent in in FY14 or leveraged over 2 years. Once spent, account will be closed. FY 15 Account Closed.</t>
  </si>
  <si>
    <t>MPA-Tribal</t>
  </si>
  <si>
    <t>Unrestricted Reserve Fund</t>
  </si>
  <si>
    <t>Offered to a Native American Student in the MPA Tribal Governance Program. FY 13/14/15/16 - no funds.</t>
  </si>
  <si>
    <t>FY 13 - No funds. FY 14 - $2,381. FY 15 - 2,468. FY 16 - 2,638</t>
  </si>
  <si>
    <t>Academics</t>
  </si>
  <si>
    <t>MPA Tribal Scholarship</t>
  </si>
  <si>
    <t>Tribal Donations</t>
  </si>
  <si>
    <t xml:space="preserve">Org 57054. 04-05 allocation of (10) $1,500 scholarships per cohort. 2nd year target of $5,000 (total $20,000 for cohort) Should have funds for similar allocation in 06-08. NEED PLAN FOR CONTINUATION. </t>
  </si>
  <si>
    <t>Subtotal Foundation</t>
  </si>
  <si>
    <t xml:space="preserve">Total Foundation amount available in FY 16 is $120,081. This is $21,111 more than FY15 ($98,970). </t>
  </si>
  <si>
    <t>Resident Grad Waivers</t>
  </si>
  <si>
    <t>Waivers (Base)</t>
  </si>
  <si>
    <t>Waivers</t>
  </si>
  <si>
    <t>Must target at non-res</t>
  </si>
  <si>
    <t>(at resident rate)</t>
  </si>
  <si>
    <t>MPA (includes tribal)</t>
  </si>
  <si>
    <t>Includes $21,000 for Hyogo</t>
  </si>
  <si>
    <t>Program Suspended</t>
  </si>
  <si>
    <t>Subtotal Resident Waivers (Base)</t>
  </si>
  <si>
    <t>FY 15 Allocation $203K. Decision needed whether additional funding will be available.</t>
  </si>
  <si>
    <t>Resident Grad Need Grants</t>
  </si>
  <si>
    <t>Need Grant</t>
  </si>
  <si>
    <t>International Grad Waivers</t>
  </si>
  <si>
    <t>MES (1.33)</t>
  </si>
  <si>
    <t>(at non-resident rate)</t>
  </si>
  <si>
    <t>MPA (1.33)</t>
  </si>
  <si>
    <t>MIT (.67)</t>
  </si>
  <si>
    <t>M.Ed. (.67)</t>
  </si>
  <si>
    <t>Subtotal International Waivers (Base)</t>
  </si>
  <si>
    <t>On-time Waivers</t>
  </si>
  <si>
    <t>Approved 1X Waiver</t>
  </si>
  <si>
    <t>MES (0 @ $0 each)</t>
  </si>
  <si>
    <t>for Non-Res Only</t>
  </si>
  <si>
    <t>MPA (0@ $0 each)</t>
  </si>
  <si>
    <t>MIT (0 @ $0 each)</t>
  </si>
  <si>
    <t xml:space="preserve">Subtotal 14-15 1X Waivers </t>
  </si>
  <si>
    <t xml:space="preserve">Total Grad 15-16 Financial Aid </t>
  </si>
  <si>
    <t>Equivalent # of (3) quarter packages at resident rate from all sources</t>
  </si>
  <si>
    <t>at 14-15 Grad Resident tuition &amp;  fee rate @ 10 credits (~$8,738) (~$291/credit hour). Need to verify actual for FY 15. Assumptions above are at +5% of AY 14 rates.</t>
  </si>
  <si>
    <t>As % of Targeted Enrollment Levels (in FTE not heads).</t>
  </si>
  <si>
    <t>Assumes GSFTE per class as stated below.</t>
  </si>
  <si>
    <t>Targeted AA FTE (over 2 years)</t>
  </si>
  <si>
    <t>Total Foundation/Waivers for FY 16 = $523,083</t>
  </si>
  <si>
    <t>FY 16 Allocation $200K. Same as FYs 15,14, 13, 12.</t>
  </si>
  <si>
    <t>(4) were available to graduate programs at $20,000 each (operating fee only). July 2009 agreement that these may be used international, domestic non-residents or resident graduate students. Status for FY 12 unclear. If available, use same operating fee assumption of $20,000 since no increase planned for 11-13 biennium. FY 12 &amp; 13, 14, 15, 16 not available</t>
  </si>
  <si>
    <t>FY 12,13,14,15, 16 not available</t>
  </si>
  <si>
    <t>Established 4-28-10. Need to update target for FY16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</si>
</sst>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0_);_(* \(#,##0.0\);_(* &quot;-&quot;??_);_(@_)"/>
    <numFmt numFmtId="165" formatCode="_(* #,##0_);_(* \(#,##0\);_(* &quot;-&quot;??_);_(@_)"/>
    <numFmt numFmtId="166" formatCode="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1"/>
      <color theme="1"/>
      <name val="Times New Roman"/>
      <family val="1"/>
    </font>
    <font>
      <sz val="11"/>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auto="1"/>
      </left>
      <right style="hair">
        <color auto="1"/>
      </right>
      <top style="hair">
        <color auto="1"/>
      </top>
      <bottom style="hair">
        <color auto="1"/>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0">
    <xf numFmtId="0" fontId="0" fillId="0" borderId="0" xfId="0"/>
    <xf numFmtId="0" fontId="18" fillId="0" borderId="10" xfId="0" applyFont="1" applyBorder="1" applyAlignment="1">
      <alignment horizontal="center"/>
    </xf>
    <xf numFmtId="0" fontId="18" fillId="0" borderId="10" xfId="0" applyFont="1" applyBorder="1" applyAlignment="1">
      <alignment horizontal="center" wrapText="1"/>
    </xf>
    <xf numFmtId="0" fontId="19" fillId="0" borderId="10" xfId="0" applyFont="1" applyBorder="1"/>
    <xf numFmtId="0" fontId="19" fillId="0" borderId="10" xfId="0" applyFont="1" applyBorder="1" applyAlignment="1">
      <alignment wrapText="1"/>
    </xf>
    <xf numFmtId="164" fontId="19" fillId="0" borderId="10" xfId="42" applyNumberFormat="1" applyFont="1" applyBorder="1"/>
    <xf numFmtId="165" fontId="18" fillId="0" borderId="10" xfId="42" applyNumberFormat="1" applyFont="1" applyBorder="1" applyAlignment="1">
      <alignment horizontal="center"/>
    </xf>
    <xf numFmtId="165" fontId="19" fillId="0" borderId="10" xfId="42" applyNumberFormat="1" applyFont="1" applyBorder="1"/>
    <xf numFmtId="164" fontId="19" fillId="0" borderId="10" xfId="0" applyNumberFormat="1" applyFont="1" applyBorder="1"/>
    <xf numFmtId="166" fontId="19" fillId="0" borderId="10" xfId="43" applyNumberFormat="1" applyFont="1" applyBorder="1"/>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3"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tabSelected="1" topLeftCell="C1" workbookViewId="0">
      <pane xSplit="2" ySplit="1" topLeftCell="E11" activePane="bottomRight" state="frozen"/>
      <selection activeCell="C1" sqref="C1"/>
      <selection pane="topRight" activeCell="E1" sqref="E1"/>
      <selection pane="bottomLeft" activeCell="C2" sqref="C2"/>
      <selection pane="bottomRight" activeCell="F11" sqref="F11"/>
    </sheetView>
  </sheetViews>
  <sheetFormatPr defaultRowHeight="15" x14ac:dyDescent="0.25"/>
  <cols>
    <col min="1" max="1" width="24.28515625" style="3" customWidth="1"/>
    <col min="2" max="2" width="31.7109375" style="4" customWidth="1"/>
    <col min="3" max="3" width="36.7109375" style="4" customWidth="1"/>
    <col min="4" max="4" width="9.140625" style="3"/>
    <col min="5" max="8" width="11.42578125" style="7" bestFit="1" customWidth="1"/>
    <col min="9" max="9" width="9.140625" style="3"/>
    <col min="10" max="10" width="11.42578125" style="7" bestFit="1" customWidth="1"/>
    <col min="11" max="11" width="36.7109375" style="4" customWidth="1"/>
    <col min="12" max="16384" width="9.140625" style="3"/>
  </cols>
  <sheetData>
    <row r="1" spans="1:11" x14ac:dyDescent="0.25">
      <c r="A1" s="1" t="s">
        <v>0</v>
      </c>
      <c r="B1" s="2" t="s">
        <v>1</v>
      </c>
      <c r="C1" s="2" t="s">
        <v>2</v>
      </c>
      <c r="D1" s="1" t="s">
        <v>3</v>
      </c>
      <c r="E1" s="6" t="s">
        <v>4</v>
      </c>
      <c r="F1" s="6" t="s">
        <v>5</v>
      </c>
      <c r="G1" s="6" t="s">
        <v>6</v>
      </c>
      <c r="H1" s="6" t="s">
        <v>7</v>
      </c>
      <c r="I1" s="1" t="s">
        <v>8</v>
      </c>
      <c r="J1" s="6" t="s">
        <v>9</v>
      </c>
      <c r="K1" s="2" t="s">
        <v>10</v>
      </c>
    </row>
    <row r="2" spans="1:11" ht="60" x14ac:dyDescent="0.25">
      <c r="A2" s="3" t="s">
        <v>11</v>
      </c>
      <c r="B2" s="4" t="s">
        <v>12</v>
      </c>
      <c r="C2" s="4" t="s">
        <v>13</v>
      </c>
      <c r="D2" s="3">
        <v>9204</v>
      </c>
      <c r="E2" s="7">
        <v>0</v>
      </c>
      <c r="F2" s="7">
        <v>0</v>
      </c>
      <c r="G2" s="7">
        <v>0</v>
      </c>
      <c r="H2" s="7">
        <v>500</v>
      </c>
      <c r="I2" s="3">
        <v>0</v>
      </c>
      <c r="J2" s="7">
        <f>SUM(E2:I2)</f>
        <v>500</v>
      </c>
      <c r="K2" s="4" t="s">
        <v>14</v>
      </c>
    </row>
    <row r="3" spans="1:11" ht="165" x14ac:dyDescent="0.25">
      <c r="A3" s="3" t="s">
        <v>15</v>
      </c>
      <c r="B3" s="4" t="s">
        <v>16</v>
      </c>
      <c r="C3" s="4" t="s">
        <v>17</v>
      </c>
      <c r="D3" s="3">
        <v>96057</v>
      </c>
      <c r="E3" s="7" t="s">
        <v>18</v>
      </c>
      <c r="F3" s="7" t="s">
        <v>18</v>
      </c>
      <c r="G3" s="7" t="s">
        <v>18</v>
      </c>
      <c r="H3" s="7" t="s">
        <v>18</v>
      </c>
      <c r="I3" s="3">
        <v>0</v>
      </c>
      <c r="J3" s="7">
        <v>26899</v>
      </c>
      <c r="K3" s="4" t="s">
        <v>19</v>
      </c>
    </row>
    <row r="4" spans="1:11" ht="75" x14ac:dyDescent="0.25">
      <c r="A4" s="3" t="s">
        <v>15</v>
      </c>
      <c r="B4" s="4" t="s">
        <v>20</v>
      </c>
      <c r="C4" s="4" t="s">
        <v>13</v>
      </c>
      <c r="D4" s="3">
        <v>9259</v>
      </c>
      <c r="E4" s="7">
        <v>500</v>
      </c>
      <c r="F4" s="7">
        <v>0</v>
      </c>
      <c r="G4" s="7">
        <v>0</v>
      </c>
      <c r="H4" s="7">
        <v>0</v>
      </c>
      <c r="I4" s="3">
        <v>0</v>
      </c>
      <c r="J4" s="7">
        <f t="shared" ref="J4:J20" si="0">SUM(E4:I4)</f>
        <v>500</v>
      </c>
      <c r="K4" s="4" t="s">
        <v>21</v>
      </c>
    </row>
    <row r="5" spans="1:11" ht="105" x14ac:dyDescent="0.25">
      <c r="A5" s="3" t="s">
        <v>15</v>
      </c>
      <c r="B5" s="4" t="s">
        <v>22</v>
      </c>
      <c r="C5" s="4" t="s">
        <v>23</v>
      </c>
      <c r="D5" s="3">
        <v>61003</v>
      </c>
      <c r="E5" s="7">
        <v>6968</v>
      </c>
      <c r="F5" s="7">
        <v>6967</v>
      </c>
      <c r="G5" s="7">
        <v>0</v>
      </c>
      <c r="H5" s="7">
        <v>0</v>
      </c>
      <c r="I5" s="3">
        <v>0</v>
      </c>
      <c r="J5" s="7">
        <f t="shared" si="0"/>
        <v>13935</v>
      </c>
      <c r="K5" s="4" t="s">
        <v>24</v>
      </c>
    </row>
    <row r="6" spans="1:11" ht="195" x14ac:dyDescent="0.25">
      <c r="A6" s="3" t="s">
        <v>15</v>
      </c>
      <c r="B6" s="4" t="s">
        <v>25</v>
      </c>
      <c r="C6" s="4" t="s">
        <v>23</v>
      </c>
      <c r="D6" s="3">
        <v>61005</v>
      </c>
      <c r="E6" s="7">
        <v>0</v>
      </c>
      <c r="F6" s="7">
        <v>1414.5</v>
      </c>
      <c r="G6" s="7">
        <v>0</v>
      </c>
      <c r="H6" s="7">
        <v>1414.5</v>
      </c>
      <c r="I6" s="3">
        <v>0</v>
      </c>
      <c r="J6" s="7">
        <f t="shared" si="0"/>
        <v>2829</v>
      </c>
      <c r="K6" s="4" t="s">
        <v>26</v>
      </c>
    </row>
    <row r="7" spans="1:11" ht="90" x14ac:dyDescent="0.25">
      <c r="A7" s="3" t="s">
        <v>15</v>
      </c>
      <c r="B7" s="4" t="s">
        <v>27</v>
      </c>
      <c r="C7" s="4" t="s">
        <v>28</v>
      </c>
      <c r="D7" s="3" t="s">
        <v>29</v>
      </c>
      <c r="E7" s="7">
        <v>0</v>
      </c>
      <c r="F7" s="7">
        <v>0</v>
      </c>
      <c r="G7" s="7">
        <v>0</v>
      </c>
      <c r="H7" s="7">
        <v>0</v>
      </c>
      <c r="J7" s="7">
        <f t="shared" si="0"/>
        <v>0</v>
      </c>
      <c r="K7" s="4" t="s">
        <v>30</v>
      </c>
    </row>
    <row r="8" spans="1:11" ht="60" x14ac:dyDescent="0.25">
      <c r="A8" s="3" t="s">
        <v>15</v>
      </c>
      <c r="B8" s="4" t="s">
        <v>31</v>
      </c>
      <c r="C8" s="4" t="s">
        <v>13</v>
      </c>
      <c r="D8" s="3">
        <v>9015</v>
      </c>
      <c r="E8" s="7">
        <v>0</v>
      </c>
      <c r="F8" s="7">
        <v>400</v>
      </c>
      <c r="G8" s="7">
        <v>0</v>
      </c>
      <c r="H8" s="7">
        <v>0</v>
      </c>
      <c r="J8" s="7">
        <f t="shared" si="0"/>
        <v>400</v>
      </c>
      <c r="K8" s="4" t="s">
        <v>32</v>
      </c>
    </row>
    <row r="9" spans="1:11" ht="195" x14ac:dyDescent="0.25">
      <c r="A9" s="3" t="s">
        <v>15</v>
      </c>
      <c r="B9" s="4" t="s">
        <v>33</v>
      </c>
      <c r="C9" s="4" t="s">
        <v>13</v>
      </c>
      <c r="D9" s="3">
        <v>9015</v>
      </c>
      <c r="E9" s="7">
        <v>8750</v>
      </c>
      <c r="F9" s="7">
        <v>8750</v>
      </c>
      <c r="G9" s="7">
        <v>0</v>
      </c>
      <c r="H9" s="7">
        <v>8750</v>
      </c>
      <c r="I9" s="3">
        <v>0</v>
      </c>
      <c r="J9" s="7">
        <f t="shared" si="0"/>
        <v>26250</v>
      </c>
      <c r="K9" s="4" t="s">
        <v>34</v>
      </c>
    </row>
    <row r="10" spans="1:11" ht="270" x14ac:dyDescent="0.25">
      <c r="A10" s="3" t="s">
        <v>15</v>
      </c>
      <c r="B10" s="4" t="s">
        <v>35</v>
      </c>
      <c r="C10" s="4" t="s">
        <v>36</v>
      </c>
      <c r="D10" s="3">
        <v>96035</v>
      </c>
      <c r="E10" s="7">
        <v>16637</v>
      </c>
      <c r="F10" s="7">
        <v>0</v>
      </c>
      <c r="G10" s="7">
        <v>0</v>
      </c>
      <c r="H10" s="7">
        <v>0</v>
      </c>
      <c r="J10" s="7">
        <f>SUM(E10:I10)</f>
        <v>16637</v>
      </c>
      <c r="K10" s="4" t="s">
        <v>37</v>
      </c>
    </row>
    <row r="11" spans="1:11" ht="135" x14ac:dyDescent="0.25">
      <c r="A11" s="3" t="s">
        <v>15</v>
      </c>
      <c r="B11" s="4" t="s">
        <v>38</v>
      </c>
      <c r="C11" s="4" t="s">
        <v>39</v>
      </c>
      <c r="D11" s="3">
        <v>96053</v>
      </c>
      <c r="E11" s="7">
        <v>0</v>
      </c>
      <c r="F11" s="7">
        <v>5508</v>
      </c>
      <c r="G11" s="7">
        <v>0</v>
      </c>
      <c r="H11" s="7">
        <v>0</v>
      </c>
      <c r="J11" s="7">
        <f>SUM(E11:I11)</f>
        <v>5508</v>
      </c>
      <c r="K11" s="4" t="s">
        <v>40</v>
      </c>
    </row>
    <row r="12" spans="1:11" ht="90" x14ac:dyDescent="0.25">
      <c r="A12" s="3" t="s">
        <v>15</v>
      </c>
      <c r="B12" s="4" t="s">
        <v>41</v>
      </c>
      <c r="C12" s="4" t="s">
        <v>39</v>
      </c>
      <c r="D12" s="3">
        <v>96085</v>
      </c>
      <c r="E12" s="7">
        <v>1416</v>
      </c>
      <c r="J12" s="7">
        <f>SUM(E12:I12)</f>
        <v>1416</v>
      </c>
      <c r="K12" s="4" t="s">
        <v>42</v>
      </c>
    </row>
    <row r="13" spans="1:11" ht="150" x14ac:dyDescent="0.25">
      <c r="A13" s="3" t="s">
        <v>15</v>
      </c>
      <c r="B13" s="4" t="s">
        <v>43</v>
      </c>
      <c r="C13" s="4" t="s">
        <v>39</v>
      </c>
      <c r="D13" s="3">
        <v>94006</v>
      </c>
      <c r="E13" s="7">
        <v>2149</v>
      </c>
      <c r="F13" s="7">
        <v>0</v>
      </c>
      <c r="G13" s="7">
        <v>0</v>
      </c>
      <c r="H13" s="7">
        <v>0</v>
      </c>
      <c r="I13" s="3">
        <v>0</v>
      </c>
      <c r="J13" s="7">
        <f>SUM(E13:I13)</f>
        <v>2149</v>
      </c>
      <c r="K13" s="4" t="s">
        <v>44</v>
      </c>
    </row>
    <row r="14" spans="1:11" ht="225" x14ac:dyDescent="0.25">
      <c r="A14" s="3" t="s">
        <v>15</v>
      </c>
      <c r="B14" s="4" t="s">
        <v>45</v>
      </c>
      <c r="C14" s="4" t="s">
        <v>46</v>
      </c>
      <c r="D14" s="3" t="s">
        <v>47</v>
      </c>
      <c r="E14" s="7">
        <v>0</v>
      </c>
      <c r="F14" s="7">
        <v>0</v>
      </c>
      <c r="G14" s="7" t="s">
        <v>18</v>
      </c>
      <c r="H14" s="7" t="s">
        <v>18</v>
      </c>
      <c r="J14" s="7">
        <v>17422</v>
      </c>
      <c r="K14" s="4" t="s">
        <v>48</v>
      </c>
    </row>
    <row r="15" spans="1:11" ht="60" x14ac:dyDescent="0.25">
      <c r="A15" s="3" t="s">
        <v>15</v>
      </c>
      <c r="B15" s="4" t="s">
        <v>49</v>
      </c>
      <c r="C15" s="4" t="s">
        <v>50</v>
      </c>
      <c r="D15" s="3">
        <v>57047</v>
      </c>
      <c r="E15" s="7">
        <v>1000</v>
      </c>
      <c r="F15" s="7">
        <v>1000</v>
      </c>
      <c r="G15" s="7">
        <v>0</v>
      </c>
      <c r="H15" s="7">
        <v>1000</v>
      </c>
      <c r="I15" s="3">
        <v>0</v>
      </c>
      <c r="J15" s="7">
        <f t="shared" si="0"/>
        <v>3000</v>
      </c>
      <c r="K15" s="4" t="s">
        <v>51</v>
      </c>
    </row>
    <row r="16" spans="1:11" ht="105" x14ac:dyDescent="0.25">
      <c r="A16" s="3" t="s">
        <v>15</v>
      </c>
      <c r="B16" s="4" t="s">
        <v>52</v>
      </c>
      <c r="C16" s="4" t="s">
        <v>53</v>
      </c>
      <c r="F16" s="7">
        <v>0</v>
      </c>
      <c r="G16" s="7">
        <v>0</v>
      </c>
      <c r="J16" s="7">
        <v>0</v>
      </c>
      <c r="K16" s="4" t="s">
        <v>54</v>
      </c>
    </row>
    <row r="17" spans="1:11" ht="75" x14ac:dyDescent="0.25">
      <c r="A17" s="3" t="s">
        <v>15</v>
      </c>
      <c r="B17" s="4" t="s">
        <v>55</v>
      </c>
      <c r="F17" s="7">
        <v>0</v>
      </c>
      <c r="J17" s="7">
        <f t="shared" si="0"/>
        <v>0</v>
      </c>
      <c r="K17" s="4" t="s">
        <v>56</v>
      </c>
    </row>
    <row r="18" spans="1:11" ht="45" x14ac:dyDescent="0.25">
      <c r="A18" s="3" t="s">
        <v>15</v>
      </c>
      <c r="B18" s="4" t="s">
        <v>57</v>
      </c>
      <c r="C18" s="4" t="s">
        <v>58</v>
      </c>
      <c r="G18" s="7">
        <v>0</v>
      </c>
      <c r="J18" s="7">
        <f t="shared" si="0"/>
        <v>0</v>
      </c>
      <c r="K18" s="4" t="s">
        <v>59</v>
      </c>
    </row>
    <row r="19" spans="1:11" ht="30" x14ac:dyDescent="0.25">
      <c r="A19" s="3" t="s">
        <v>15</v>
      </c>
      <c r="B19" s="4" t="s">
        <v>57</v>
      </c>
      <c r="C19" s="4" t="s">
        <v>36</v>
      </c>
      <c r="G19" s="7">
        <v>2638</v>
      </c>
      <c r="J19" s="7">
        <f t="shared" si="0"/>
        <v>2638</v>
      </c>
      <c r="K19" s="4" t="s">
        <v>60</v>
      </c>
    </row>
    <row r="20" spans="1:11" ht="90" x14ac:dyDescent="0.25">
      <c r="A20" s="3" t="s">
        <v>61</v>
      </c>
      <c r="B20" s="4" t="s">
        <v>62</v>
      </c>
      <c r="C20" s="4" t="s">
        <v>63</v>
      </c>
      <c r="E20" s="7">
        <v>0</v>
      </c>
      <c r="F20" s="7">
        <v>0</v>
      </c>
      <c r="G20" s="7">
        <v>0</v>
      </c>
      <c r="H20" s="7">
        <v>0</v>
      </c>
      <c r="I20" s="3">
        <v>0</v>
      </c>
      <c r="J20" s="7">
        <f t="shared" si="0"/>
        <v>0</v>
      </c>
      <c r="K20" s="4" t="s">
        <v>64</v>
      </c>
    </row>
    <row r="21" spans="1:11" ht="45" x14ac:dyDescent="0.25">
      <c r="B21" s="4" t="s">
        <v>65</v>
      </c>
      <c r="E21" s="7">
        <f t="shared" ref="E21:J21" si="1">SUM(E2:E20)</f>
        <v>37420</v>
      </c>
      <c r="F21" s="7">
        <f t="shared" si="1"/>
        <v>24039.5</v>
      </c>
      <c r="G21" s="7">
        <f t="shared" si="1"/>
        <v>2638</v>
      </c>
      <c r="H21" s="7">
        <f t="shared" si="1"/>
        <v>11664.5</v>
      </c>
      <c r="I21" s="3">
        <f t="shared" si="1"/>
        <v>0</v>
      </c>
      <c r="J21" s="7">
        <f t="shared" si="1"/>
        <v>120083</v>
      </c>
      <c r="K21" s="4" t="s">
        <v>66</v>
      </c>
    </row>
    <row r="23" spans="1:11" x14ac:dyDescent="0.25">
      <c r="A23" s="3" t="s">
        <v>67</v>
      </c>
    </row>
    <row r="24" spans="1:11" x14ac:dyDescent="0.25">
      <c r="A24" s="3" t="s">
        <v>68</v>
      </c>
      <c r="B24" s="4" t="s">
        <v>4</v>
      </c>
      <c r="C24" s="4" t="s">
        <v>69</v>
      </c>
      <c r="E24" s="7">
        <v>75000</v>
      </c>
      <c r="J24" s="7">
        <f>SUM(E24:I24)</f>
        <v>75000</v>
      </c>
      <c r="K24" s="4" t="s">
        <v>70</v>
      </c>
    </row>
    <row r="25" spans="1:11" x14ac:dyDescent="0.25">
      <c r="A25" s="3" t="s">
        <v>71</v>
      </c>
      <c r="B25" s="4" t="s">
        <v>72</v>
      </c>
      <c r="C25" s="4" t="s">
        <v>69</v>
      </c>
      <c r="F25" s="7">
        <v>58000</v>
      </c>
      <c r="J25" s="7">
        <f>SUM(E25:I25)</f>
        <v>58000</v>
      </c>
      <c r="K25" s="4" t="s">
        <v>73</v>
      </c>
    </row>
    <row r="26" spans="1:11" x14ac:dyDescent="0.25">
      <c r="B26" s="4" t="s">
        <v>7</v>
      </c>
      <c r="C26" s="4" t="s">
        <v>69</v>
      </c>
      <c r="H26" s="7">
        <v>70000</v>
      </c>
      <c r="J26" s="7">
        <f>SUM(E26:I26)</f>
        <v>70000</v>
      </c>
    </row>
    <row r="27" spans="1:11" x14ac:dyDescent="0.25">
      <c r="B27" s="4" t="s">
        <v>8</v>
      </c>
      <c r="C27" s="4" t="s">
        <v>69</v>
      </c>
      <c r="I27" s="3">
        <v>0</v>
      </c>
      <c r="J27" s="7">
        <f>SUM(E27:I27)</f>
        <v>0</v>
      </c>
      <c r="K27" s="4" t="s">
        <v>74</v>
      </c>
    </row>
    <row r="28" spans="1:11" ht="45" x14ac:dyDescent="0.25">
      <c r="B28" s="4" t="s">
        <v>75</v>
      </c>
      <c r="E28" s="7">
        <f t="shared" ref="E28:J28" si="2">SUM(E24:E26)</f>
        <v>75000</v>
      </c>
      <c r="F28" s="7">
        <f t="shared" si="2"/>
        <v>58000</v>
      </c>
      <c r="G28" s="7">
        <f t="shared" si="2"/>
        <v>0</v>
      </c>
      <c r="H28" s="7">
        <f t="shared" si="2"/>
        <v>70000</v>
      </c>
      <c r="I28" s="3">
        <f t="shared" si="2"/>
        <v>0</v>
      </c>
      <c r="J28" s="7">
        <f t="shared" si="2"/>
        <v>203000</v>
      </c>
      <c r="K28" s="4" t="s">
        <v>76</v>
      </c>
    </row>
    <row r="30" spans="1:11" x14ac:dyDescent="0.25">
      <c r="A30" s="3" t="s">
        <v>77</v>
      </c>
    </row>
    <row r="31" spans="1:11" x14ac:dyDescent="0.25">
      <c r="A31" s="3" t="s">
        <v>68</v>
      </c>
      <c r="B31" s="4" t="s">
        <v>4</v>
      </c>
      <c r="C31" s="4" t="s">
        <v>78</v>
      </c>
      <c r="E31" s="7" t="s">
        <v>18</v>
      </c>
      <c r="J31" s="7">
        <f>SUM(E31:I31)</f>
        <v>0</v>
      </c>
      <c r="K31" s="4" t="s">
        <v>70</v>
      </c>
    </row>
    <row r="32" spans="1:11" x14ac:dyDescent="0.25">
      <c r="A32" s="3" t="s">
        <v>71</v>
      </c>
      <c r="B32" s="4" t="s">
        <v>72</v>
      </c>
      <c r="C32" s="4" t="s">
        <v>78</v>
      </c>
      <c r="F32" s="7" t="s">
        <v>18</v>
      </c>
      <c r="J32" s="7">
        <f>SUM(E32:I32)</f>
        <v>0</v>
      </c>
      <c r="K32" s="4" t="s">
        <v>73</v>
      </c>
    </row>
    <row r="33" spans="1:11" x14ac:dyDescent="0.25">
      <c r="B33" s="4" t="s">
        <v>7</v>
      </c>
      <c r="C33" s="4" t="s">
        <v>78</v>
      </c>
      <c r="H33" s="7" t="s">
        <v>18</v>
      </c>
      <c r="J33" s="7">
        <f>SUM(E33:I33)</f>
        <v>0</v>
      </c>
    </row>
    <row r="34" spans="1:11" x14ac:dyDescent="0.25">
      <c r="B34" s="4" t="s">
        <v>8</v>
      </c>
      <c r="C34" s="4" t="s">
        <v>78</v>
      </c>
      <c r="I34" s="3">
        <v>0</v>
      </c>
      <c r="J34" s="7">
        <f>SUM(E34:I34)</f>
        <v>0</v>
      </c>
      <c r="K34" s="4" t="s">
        <v>74</v>
      </c>
    </row>
    <row r="35" spans="1:11" ht="30" x14ac:dyDescent="0.25">
      <c r="B35" s="4" t="s">
        <v>75</v>
      </c>
      <c r="E35" s="7">
        <f>SUM(E31:E33)</f>
        <v>0</v>
      </c>
      <c r="F35" s="7">
        <f>SUM(F31:F33)</f>
        <v>0</v>
      </c>
      <c r="G35" s="7">
        <f>SUM(G31:G33)</f>
        <v>0</v>
      </c>
      <c r="H35" s="7">
        <f>SUM(H31:H33)</f>
        <v>0</v>
      </c>
      <c r="I35" s="3">
        <f>SUM(I31:I33)</f>
        <v>0</v>
      </c>
      <c r="J35" s="7">
        <v>200000</v>
      </c>
      <c r="K35" s="4" t="s">
        <v>100</v>
      </c>
    </row>
    <row r="37" spans="1:11" ht="150" x14ac:dyDescent="0.25">
      <c r="A37" s="3" t="s">
        <v>79</v>
      </c>
      <c r="K37" s="4" t="s">
        <v>101</v>
      </c>
    </row>
    <row r="38" spans="1:11" x14ac:dyDescent="0.25">
      <c r="A38" s="3" t="s">
        <v>68</v>
      </c>
      <c r="B38" s="4" t="s">
        <v>80</v>
      </c>
      <c r="C38" s="4" t="s">
        <v>69</v>
      </c>
    </row>
    <row r="39" spans="1:11" x14ac:dyDescent="0.25">
      <c r="A39" s="3" t="s">
        <v>81</v>
      </c>
      <c r="B39" s="4" t="s">
        <v>82</v>
      </c>
      <c r="C39" s="4" t="s">
        <v>69</v>
      </c>
    </row>
    <row r="40" spans="1:11" x14ac:dyDescent="0.25">
      <c r="B40" s="4" t="s">
        <v>83</v>
      </c>
      <c r="C40" s="4" t="s">
        <v>69</v>
      </c>
    </row>
    <row r="41" spans="1:11" x14ac:dyDescent="0.25">
      <c r="B41" s="4" t="s">
        <v>84</v>
      </c>
      <c r="C41" s="4" t="s">
        <v>69</v>
      </c>
    </row>
    <row r="42" spans="1:11" ht="30" x14ac:dyDescent="0.25">
      <c r="B42" s="4" t="s">
        <v>85</v>
      </c>
      <c r="E42" s="7">
        <f>SUM(E38:E41)</f>
        <v>0</v>
      </c>
      <c r="F42" s="7">
        <f>SUM(F38:F41)</f>
        <v>0</v>
      </c>
      <c r="H42" s="7">
        <f>SUM(H38:H41)</f>
        <v>0</v>
      </c>
      <c r="I42" s="3">
        <f>SUM(I38:I41)</f>
        <v>0</v>
      </c>
      <c r="J42" s="7">
        <f>SUM(J38:J41)</f>
        <v>0</v>
      </c>
    </row>
    <row r="44" spans="1:11" x14ac:dyDescent="0.25">
      <c r="A44" s="3" t="s">
        <v>86</v>
      </c>
    </row>
    <row r="45" spans="1:11" x14ac:dyDescent="0.25">
      <c r="A45" s="3" t="s">
        <v>87</v>
      </c>
      <c r="B45" s="4" t="s">
        <v>88</v>
      </c>
      <c r="E45" s="7">
        <v>0</v>
      </c>
      <c r="J45" s="7">
        <f>SUM(E45:H45)</f>
        <v>0</v>
      </c>
    </row>
    <row r="46" spans="1:11" x14ac:dyDescent="0.25">
      <c r="A46" s="3" t="s">
        <v>89</v>
      </c>
      <c r="B46" s="4" t="s">
        <v>90</v>
      </c>
      <c r="F46" s="7">
        <v>0</v>
      </c>
      <c r="J46" s="7">
        <f>SUM(E46:H46)</f>
        <v>0</v>
      </c>
    </row>
    <row r="47" spans="1:11" x14ac:dyDescent="0.25">
      <c r="B47" s="4" t="s">
        <v>91</v>
      </c>
      <c r="H47" s="7">
        <v>0</v>
      </c>
      <c r="J47" s="7">
        <f>SUM(E47:H47)</f>
        <v>0</v>
      </c>
    </row>
    <row r="48" spans="1:11" x14ac:dyDescent="0.25">
      <c r="B48" s="4" t="s">
        <v>92</v>
      </c>
      <c r="E48" s="7">
        <f>SUM(E45:E47)</f>
        <v>0</v>
      </c>
      <c r="F48" s="7">
        <f>SUM(F45:F47)</f>
        <v>0</v>
      </c>
      <c r="G48" s="7">
        <f>SUM(G45:G47)</f>
        <v>0</v>
      </c>
      <c r="H48" s="7">
        <f>SUM(H45:H47)</f>
        <v>0</v>
      </c>
      <c r="J48" s="7">
        <f>SUM(E48:H48)</f>
        <v>0</v>
      </c>
      <c r="K48" s="4" t="s">
        <v>102</v>
      </c>
    </row>
    <row r="50" spans="2:11" x14ac:dyDescent="0.25">
      <c r="B50" s="4" t="s">
        <v>93</v>
      </c>
      <c r="E50" s="7">
        <f>E48+E42+E28+E21</f>
        <v>112420</v>
      </c>
      <c r="F50" s="7">
        <f>F48+F42+F28+F21</f>
        <v>82039.5</v>
      </c>
      <c r="G50" s="7">
        <f>G48+G42+G28+G21</f>
        <v>2638</v>
      </c>
      <c r="H50" s="7">
        <f>H48+H42+H28+H21</f>
        <v>81664.5</v>
      </c>
      <c r="I50" s="3">
        <f>I48+I42+I28+I21</f>
        <v>0</v>
      </c>
      <c r="J50" s="7">
        <f>J48+J35+J42+J28+J21</f>
        <v>523083</v>
      </c>
      <c r="K50" s="4">
        <f>SUM(E50:I50)</f>
        <v>278762</v>
      </c>
    </row>
    <row r="52" spans="2:11" ht="75" x14ac:dyDescent="0.25">
      <c r="B52" s="4" t="s">
        <v>94</v>
      </c>
      <c r="E52" s="5">
        <f>E50/8738</f>
        <v>12.865644312199588</v>
      </c>
      <c r="F52" s="5">
        <f>F50/8738</f>
        <v>9.3888189517051952</v>
      </c>
      <c r="G52" s="5">
        <f>G50/8738</f>
        <v>0.30189974822613869</v>
      </c>
      <c r="H52" s="5">
        <f>H50/8738</f>
        <v>9.3459029526207367</v>
      </c>
      <c r="I52" s="8">
        <f>I50/7573</f>
        <v>0</v>
      </c>
      <c r="J52" s="5">
        <f>J50/8322</f>
        <v>62.855443403028119</v>
      </c>
      <c r="K52" s="4" t="s">
        <v>95</v>
      </c>
    </row>
    <row r="53" spans="2:11" ht="30" x14ac:dyDescent="0.25">
      <c r="B53" s="4" t="s">
        <v>96</v>
      </c>
      <c r="E53" s="9">
        <f>E52/60</f>
        <v>0.21442740520332648</v>
      </c>
      <c r="F53" s="9">
        <f>F52/85</f>
        <v>0.11045669354947288</v>
      </c>
      <c r="G53" s="9">
        <f>G52/25</f>
        <v>1.2075989929045548E-2</v>
      </c>
      <c r="H53" s="9">
        <f>H52/115</f>
        <v>8.1268721327136847E-2</v>
      </c>
      <c r="I53" s="9">
        <f>I52/115</f>
        <v>0</v>
      </c>
      <c r="J53" s="9">
        <f>J52/280</f>
        <v>0.22448372643938613</v>
      </c>
      <c r="K53" s="4" t="s">
        <v>97</v>
      </c>
    </row>
    <row r="54" spans="2:11" ht="30" x14ac:dyDescent="0.25">
      <c r="B54" s="4" t="s">
        <v>98</v>
      </c>
      <c r="E54" s="7">
        <v>60</v>
      </c>
      <c r="F54" s="7">
        <v>85</v>
      </c>
      <c r="G54" s="7">
        <v>20</v>
      </c>
      <c r="H54" s="7">
        <v>115</v>
      </c>
      <c r="I54" s="3">
        <v>0</v>
      </c>
      <c r="J54" s="7">
        <f>SUM(E54:I54)</f>
        <v>280</v>
      </c>
      <c r="K54" s="4" t="s">
        <v>103</v>
      </c>
    </row>
    <row r="56" spans="2:11" ht="30" x14ac:dyDescent="0.25">
      <c r="K56" s="4" t="s">
        <v>99</v>
      </c>
    </row>
  </sheetData>
  <printOptions horizontalCentered="1"/>
  <pageMargins left="0" right="0" top="1" bottom="1" header="0.5" footer="0.5"/>
  <pageSetup scale="65" orientation="landscape" r:id="rId1"/>
  <headerFooter>
    <oddHeader>&amp;C&amp;"Times New Roman,Regular"Summary
Graduate Programs - Waivers &amp; Scholarships
Academic Year 2015-16</oddHeader>
    <oddFooter>&amp;L&amp;D&amp;C&amp;F&amp;R&amp;P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Niemiec, Walter</dc:creator>
  <cp:lastModifiedBy>Gibbons, Randee</cp:lastModifiedBy>
  <cp:lastPrinted>2014-10-31T23:59:59Z</cp:lastPrinted>
  <dcterms:created xsi:type="dcterms:W3CDTF">2014-10-31T22:41:39Z</dcterms:created>
  <dcterms:modified xsi:type="dcterms:W3CDTF">2014-12-30T19:18:43Z</dcterms:modified>
</cp:coreProperties>
</file>