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-210" windowWidth="22770" windowHeight="9015"/>
  </bookViews>
  <sheets>
    <sheet name="Home" sheetId="1" r:id="rId1"/>
    <sheet name="DNC" sheetId="2" r:id="rId2"/>
    <sheet name="1415 Calc" sheetId="6" r:id="rId3"/>
    <sheet name="2nd round" sheetId="7" r:id="rId4"/>
  </sheets>
  <calcPr calcId="145621" refMode="R1C1"/>
</workbook>
</file>

<file path=xl/calcChain.xml><?xml version="1.0" encoding="utf-8"?>
<calcChain xmlns="http://schemas.openxmlformats.org/spreadsheetml/2006/main">
  <c r="BB28" i="2" l="1"/>
  <c r="BC28" i="2" s="1"/>
  <c r="U28" i="2"/>
  <c r="V28" i="2" s="1"/>
  <c r="Y28" i="2" s="1"/>
  <c r="BD28" i="2" s="1"/>
  <c r="BE28" i="2" s="1"/>
  <c r="BB27" i="2"/>
  <c r="BC27" i="2" s="1"/>
  <c r="U27" i="2"/>
  <c r="V27" i="2" s="1"/>
  <c r="Y27" i="2" s="1"/>
  <c r="BD27" i="2" s="1"/>
  <c r="BE27" i="2" s="1"/>
  <c r="BB26" i="2"/>
  <c r="BC26" i="2" s="1"/>
  <c r="U26" i="2"/>
  <c r="V26" i="2" s="1"/>
  <c r="Y26" i="2" s="1"/>
  <c r="BD26" i="2" s="1"/>
  <c r="BE26" i="2" s="1"/>
  <c r="BB25" i="2"/>
  <c r="BC25" i="2" s="1"/>
  <c r="U25" i="2"/>
  <c r="V25" i="2" s="1"/>
  <c r="Y25" i="2" s="1"/>
  <c r="BD25" i="2" s="1"/>
  <c r="BE25" i="2" s="1"/>
  <c r="BB24" i="2"/>
  <c r="BC24" i="2" s="1"/>
  <c r="U24" i="2"/>
  <c r="V24" i="2" s="1"/>
  <c r="Y24" i="2" s="1"/>
  <c r="U23" i="2"/>
  <c r="V23" i="2" s="1"/>
  <c r="Y23" i="2" s="1"/>
  <c r="BB23" i="2"/>
  <c r="BC23" i="2" s="1"/>
  <c r="BD24" i="2" l="1"/>
  <c r="BE24" i="2" s="1"/>
  <c r="BD23" i="2"/>
  <c r="BE23" i="2" s="1"/>
  <c r="BB22" i="2" l="1"/>
  <c r="BC22" i="2" s="1"/>
  <c r="U22" i="2"/>
  <c r="V22" i="2" s="1"/>
  <c r="Y22" i="2" s="1"/>
  <c r="BD22" i="2" s="1"/>
  <c r="BE22" i="2" s="1"/>
  <c r="BB21" i="2"/>
  <c r="BC21" i="2" s="1"/>
  <c r="U21" i="2"/>
  <c r="V21" i="2" s="1"/>
  <c r="Y21" i="2" s="1"/>
  <c r="BD21" i="2" l="1"/>
  <c r="BE21" i="2" s="1"/>
  <c r="R17" i="1"/>
  <c r="AY30" i="2" l="1"/>
  <c r="AX30" i="2"/>
  <c r="AY31" i="2" s="1"/>
  <c r="BB20" i="2"/>
  <c r="BC20" i="2" s="1"/>
  <c r="U20" i="2"/>
  <c r="V20" i="2" s="1"/>
  <c r="Y20" i="2" s="1"/>
  <c r="BB19" i="2"/>
  <c r="BC19" i="2" s="1"/>
  <c r="U19" i="2"/>
  <c r="V19" i="2" s="1"/>
  <c r="Y19" i="2" s="1"/>
  <c r="BD19" i="2" s="1"/>
  <c r="BE19" i="2" s="1"/>
  <c r="BB18" i="2"/>
  <c r="BC18" i="2" s="1"/>
  <c r="U18" i="2"/>
  <c r="V18" i="2" s="1"/>
  <c r="Y18" i="2" s="1"/>
  <c r="BB17" i="2"/>
  <c r="BC17" i="2" s="1"/>
  <c r="U17" i="2"/>
  <c r="V17" i="2" s="1"/>
  <c r="Y17" i="2" s="1"/>
  <c r="BB16" i="2"/>
  <c r="BC16" i="2" s="1"/>
  <c r="U16" i="2"/>
  <c r="V16" i="2" s="1"/>
  <c r="Y16" i="2" s="1"/>
  <c r="BB15" i="2"/>
  <c r="BC15" i="2" s="1"/>
  <c r="U15" i="2"/>
  <c r="V15" i="2" s="1"/>
  <c r="Y15" i="2" s="1"/>
  <c r="BB14" i="2"/>
  <c r="BC14" i="2" s="1"/>
  <c r="U14" i="2"/>
  <c r="V14" i="2" s="1"/>
  <c r="Y14" i="2" s="1"/>
  <c r="BD20" i="2" l="1"/>
  <c r="BE20" i="2" s="1"/>
  <c r="BB30" i="2"/>
  <c r="BD18" i="2"/>
  <c r="BE18" i="2" s="1"/>
  <c r="BD14" i="2"/>
  <c r="BE14" i="2" s="1"/>
  <c r="BD15" i="2"/>
  <c r="BE15" i="2" s="1"/>
  <c r="BD17" i="2"/>
  <c r="BE17" i="2" s="1"/>
  <c r="BD16" i="2"/>
  <c r="BE16" i="2" s="1"/>
  <c r="R59" i="1" l="1"/>
  <c r="G73" i="6" l="1"/>
  <c r="G75" i="6" s="1"/>
  <c r="E73" i="6"/>
  <c r="E75" i="6" s="1"/>
  <c r="F73" i="6" l="1"/>
  <c r="F75" i="6" s="1"/>
  <c r="R58" i="1" l="1"/>
  <c r="R57" i="1"/>
  <c r="R39" i="1"/>
  <c r="R41" i="1"/>
  <c r="R40" i="1"/>
  <c r="R44" i="1"/>
  <c r="R63" i="1"/>
  <c r="R43" i="1"/>
  <c r="R36" i="1"/>
  <c r="R13" i="1"/>
  <c r="R42" i="1"/>
  <c r="R55" i="1"/>
  <c r="R30" i="1"/>
  <c r="R38" i="1"/>
  <c r="R46" i="1"/>
  <c r="R25" i="1"/>
  <c r="R24" i="1"/>
  <c r="R23" i="1"/>
  <c r="R22" i="1"/>
  <c r="R20" i="1"/>
  <c r="R18" i="1"/>
  <c r="R37" i="1"/>
  <c r="R47" i="1"/>
  <c r="R14" i="1"/>
  <c r="R56" i="1"/>
  <c r="R34" i="1"/>
  <c r="R31" i="1"/>
  <c r="R32" i="1"/>
  <c r="R28" i="1"/>
  <c r="R15" i="1"/>
  <c r="R35" i="1"/>
  <c r="R33" i="1"/>
  <c r="R29" i="1"/>
  <c r="R27" i="1"/>
  <c r="R26" i="1"/>
  <c r="R48" i="1"/>
  <c r="R49" i="1"/>
  <c r="R52" i="1"/>
  <c r="R53" i="1"/>
  <c r="R51" i="1"/>
  <c r="R45" i="1"/>
  <c r="R54" i="1"/>
  <c r="R50" i="1"/>
  <c r="R62" i="1"/>
  <c r="R60" i="1"/>
  <c r="D73" i="6"/>
  <c r="D75" i="6" s="1"/>
  <c r="F68" i="6"/>
  <c r="F67" i="6"/>
  <c r="F66" i="6"/>
  <c r="F65" i="6"/>
  <c r="G31" i="6" l="1"/>
  <c r="F31" i="6"/>
  <c r="P72" i="6"/>
  <c r="P70" i="6"/>
  <c r="Q70" i="6"/>
  <c r="Q72" i="6"/>
  <c r="P52" i="6"/>
  <c r="P50" i="6"/>
  <c r="Q50" i="6"/>
  <c r="Q52" i="6"/>
  <c r="G52" i="6"/>
  <c r="G57" i="6" s="1"/>
  <c r="G50" i="6"/>
  <c r="F50" i="6"/>
  <c r="F52" i="6" s="1"/>
  <c r="F57" i="6" s="1"/>
  <c r="V32" i="6"/>
  <c r="V31" i="6"/>
  <c r="V30" i="6"/>
  <c r="V29" i="6"/>
  <c r="V28" i="6"/>
  <c r="V27" i="6"/>
  <c r="T32" i="6"/>
  <c r="T31" i="6"/>
  <c r="T30" i="6"/>
  <c r="T29" i="6"/>
  <c r="T28" i="6"/>
  <c r="T27" i="6"/>
  <c r="R31" i="6"/>
  <c r="R30" i="6"/>
  <c r="R29" i="6"/>
  <c r="R28" i="6"/>
  <c r="R27" i="6"/>
  <c r="R33" i="6" s="1"/>
  <c r="R34" i="6" s="1"/>
  <c r="T33" i="6" l="1"/>
  <c r="T34" i="6" s="1"/>
  <c r="V33" i="6"/>
  <c r="V34" i="6" s="1"/>
  <c r="F58" i="6"/>
  <c r="F59" i="6"/>
  <c r="F60" i="6"/>
  <c r="F61" i="6"/>
  <c r="F62" i="6"/>
  <c r="G58" i="6"/>
  <c r="G59" i="6"/>
  <c r="G62" i="6"/>
  <c r="G60" i="6"/>
  <c r="F41" i="6"/>
  <c r="F42" i="6"/>
  <c r="F40" i="6"/>
  <c r="G42" i="6"/>
  <c r="G40" i="6"/>
  <c r="G41" i="6"/>
  <c r="G61" i="6"/>
  <c r="E52" i="6"/>
  <c r="E57" i="6" s="1"/>
  <c r="D52" i="6"/>
  <c r="D57" i="6" s="1"/>
  <c r="E31" i="6"/>
  <c r="D31" i="6"/>
  <c r="E62" i="6" l="1"/>
  <c r="E58" i="6"/>
  <c r="E59" i="6"/>
  <c r="D42" i="6"/>
  <c r="D40" i="6"/>
  <c r="E60" i="6"/>
  <c r="E40" i="6"/>
  <c r="E42" i="6"/>
  <c r="E61" i="6"/>
  <c r="D62" i="6"/>
  <c r="D58" i="6"/>
  <c r="D59" i="6"/>
  <c r="D60" i="6"/>
  <c r="E41" i="6"/>
  <c r="D41" i="6"/>
  <c r="D61" i="6"/>
  <c r="R19" i="1"/>
  <c r="R21" i="1"/>
  <c r="R61" i="1"/>
  <c r="R16" i="1"/>
</calcChain>
</file>

<file path=xl/sharedStrings.xml><?xml version="1.0" encoding="utf-8"?>
<sst xmlns="http://schemas.openxmlformats.org/spreadsheetml/2006/main" count="760" uniqueCount="513">
  <si>
    <t>Aid Year</t>
  </si>
  <si>
    <t>ID</t>
  </si>
  <si>
    <t>first name</t>
  </si>
  <si>
    <t>middle name</t>
  </si>
  <si>
    <t>last name</t>
  </si>
  <si>
    <t>category</t>
  </si>
  <si>
    <t>start term</t>
  </si>
  <si>
    <t>New or Continuing</t>
  </si>
  <si>
    <t>fafsa received date</t>
  </si>
  <si>
    <t>COE</t>
  </si>
  <si>
    <t>Fin Aid offer</t>
  </si>
  <si>
    <t>family contribution</t>
  </si>
  <si>
    <t>unmet need</t>
  </si>
  <si>
    <t>waivers</t>
  </si>
  <si>
    <t>loans offered</t>
  </si>
  <si>
    <t>loans accepted</t>
  </si>
  <si>
    <t>evergreen need grant</t>
  </si>
  <si>
    <t>other awards</t>
  </si>
  <si>
    <t>other resources</t>
  </si>
  <si>
    <t xml:space="preserve">Graduate Endowed Fellowship </t>
  </si>
  <si>
    <t>Work Study</t>
  </si>
  <si>
    <t>Work Study Graduate Assistant</t>
  </si>
  <si>
    <t>Evergreen Alumni Association Graduate Award</t>
  </si>
  <si>
    <t>John Walker Scholarship</t>
  </si>
  <si>
    <t>MPA-Tribal Governance Award</t>
  </si>
  <si>
    <t>Americorps Education Award</t>
  </si>
  <si>
    <t>Belizekian Fellowship</t>
  </si>
  <si>
    <t>Hearst Native American Scholarship</t>
  </si>
  <si>
    <t>Judge Fuller Graduate Fellowship</t>
  </si>
  <si>
    <t>Evergreen Foundation Graduate Award</t>
  </si>
  <si>
    <t>Tuition Waiver - Resident</t>
  </si>
  <si>
    <t>Tuition Waiver - Non-Res</t>
  </si>
  <si>
    <t>MPA Merit Award</t>
  </si>
  <si>
    <t>MPA Merit Award - Tribal Governance</t>
  </si>
  <si>
    <t>Awards TOTAL</t>
  </si>
  <si>
    <t>OLY</t>
  </si>
  <si>
    <t>Resident Graduate</t>
  </si>
  <si>
    <t/>
  </si>
  <si>
    <t>Jennifer</t>
  </si>
  <si>
    <t>TMP</t>
  </si>
  <si>
    <t>Dawn</t>
  </si>
  <si>
    <t>Carpenter</t>
  </si>
  <si>
    <t>Marcus</t>
  </si>
  <si>
    <t>A00329466</t>
  </si>
  <si>
    <t>Bailey</t>
  </si>
  <si>
    <t>Craft</t>
  </si>
  <si>
    <t>Ashley</t>
  </si>
  <si>
    <t>A00138190</t>
  </si>
  <si>
    <t>Megan</t>
  </si>
  <si>
    <t>Eliasson</t>
  </si>
  <si>
    <t>A00070273</t>
  </si>
  <si>
    <t>Eychaner</t>
  </si>
  <si>
    <t>A00079554</t>
  </si>
  <si>
    <t>Mileen</t>
  </si>
  <si>
    <t>Gilkey</t>
  </si>
  <si>
    <t>William</t>
  </si>
  <si>
    <t>A00330025</t>
  </si>
  <si>
    <t>Michelle</t>
  </si>
  <si>
    <t>Heacox</t>
  </si>
  <si>
    <t>Martha</t>
  </si>
  <si>
    <t>A00069167</t>
  </si>
  <si>
    <t>Katherine</t>
  </si>
  <si>
    <t>Hoffman</t>
  </si>
  <si>
    <t>A00328343</t>
  </si>
  <si>
    <t>Nikkole</t>
  </si>
  <si>
    <t>Hughes</t>
  </si>
  <si>
    <t>Johnson</t>
  </si>
  <si>
    <t>Patrick</t>
  </si>
  <si>
    <t>Michael</t>
  </si>
  <si>
    <t>Andrew</t>
  </si>
  <si>
    <t>A00232122</t>
  </si>
  <si>
    <t>Lisbeth</t>
  </si>
  <si>
    <t>Panush</t>
  </si>
  <si>
    <t>A00330689</t>
  </si>
  <si>
    <t>Carl</t>
  </si>
  <si>
    <t>Peterson</t>
  </si>
  <si>
    <t>A00330649</t>
  </si>
  <si>
    <t>Popchockhakim</t>
  </si>
  <si>
    <t>A00261574</t>
  </si>
  <si>
    <t>David</t>
  </si>
  <si>
    <t>Quinton</t>
  </si>
  <si>
    <t>Paul</t>
  </si>
  <si>
    <t>A00332718</t>
  </si>
  <si>
    <t>Shafer</t>
  </si>
  <si>
    <t>Aaron</t>
  </si>
  <si>
    <t>Jane</t>
  </si>
  <si>
    <t>Williams</t>
  </si>
  <si>
    <t>Campus/ Cohort</t>
  </si>
  <si>
    <t>New Need</t>
  </si>
  <si>
    <t>Do not consider</t>
  </si>
  <si>
    <t>Reason to not consider for FA</t>
  </si>
  <si>
    <t>Declined</t>
  </si>
  <si>
    <t>A00330647</t>
  </si>
  <si>
    <t>Addie</t>
  </si>
  <si>
    <t>Candib</t>
  </si>
  <si>
    <t>A00332147</t>
  </si>
  <si>
    <t>Larsen</t>
  </si>
  <si>
    <t>Lewis</t>
  </si>
  <si>
    <t>N</t>
  </si>
  <si>
    <t>Harper</t>
  </si>
  <si>
    <t>C</t>
  </si>
  <si>
    <t>PD</t>
  </si>
  <si>
    <t>EL</t>
  </si>
  <si>
    <t>Tuition</t>
  </si>
  <si>
    <t>Fees</t>
  </si>
  <si>
    <t>Evergreen Alumni Assn Grad Award = 1@1,000</t>
  </si>
  <si>
    <t>John Walker Scholarship = 1@400</t>
  </si>
  <si>
    <t>Y</t>
  </si>
  <si>
    <t>Anthony</t>
  </si>
  <si>
    <t>Brave</t>
  </si>
  <si>
    <t>TOTAL</t>
  </si>
  <si>
    <t>A00152120</t>
  </si>
  <si>
    <t>n</t>
  </si>
  <si>
    <t>A00307325</t>
  </si>
  <si>
    <t>Allen</t>
  </si>
  <si>
    <t>A</t>
  </si>
  <si>
    <t>A00351672</t>
  </si>
  <si>
    <t>A00354257</t>
  </si>
  <si>
    <t>Logan</t>
  </si>
  <si>
    <t>Bahr</t>
  </si>
  <si>
    <t>A00126276</t>
  </si>
  <si>
    <t>Kandi</t>
  </si>
  <si>
    <t>Bauman</t>
  </si>
  <si>
    <t>A00352550</t>
  </si>
  <si>
    <t>Heidi</t>
  </si>
  <si>
    <t>Behrends Cerniwey</t>
  </si>
  <si>
    <t>A00145844</t>
  </si>
  <si>
    <t>Sarah</t>
  </si>
  <si>
    <t>Bishop</t>
  </si>
  <si>
    <t>A00059081</t>
  </si>
  <si>
    <t>Joy</t>
  </si>
  <si>
    <t>Bustanoby</t>
  </si>
  <si>
    <t>A00295424</t>
  </si>
  <si>
    <t>A00275832</t>
  </si>
  <si>
    <t>Brittany</t>
  </si>
  <si>
    <t>Clark</t>
  </si>
  <si>
    <t>A00353271</t>
  </si>
  <si>
    <t>Renata</t>
  </si>
  <si>
    <t>Cummings</t>
  </si>
  <si>
    <t>A00252843</t>
  </si>
  <si>
    <t>Lydia</t>
  </si>
  <si>
    <t>Drescher</t>
  </si>
  <si>
    <t>A00352837</t>
  </si>
  <si>
    <t>Duncan</t>
  </si>
  <si>
    <t>A00312321</t>
  </si>
  <si>
    <t>JenAnn</t>
  </si>
  <si>
    <t>Eilertsen</t>
  </si>
  <si>
    <t>A00098035</t>
  </si>
  <si>
    <t>Evans</t>
  </si>
  <si>
    <t>A00344964</t>
  </si>
  <si>
    <t>Chad</t>
  </si>
  <si>
    <t>A00312187</t>
  </si>
  <si>
    <t>Jeanette</t>
  </si>
  <si>
    <t>A00258170</t>
  </si>
  <si>
    <t>Jones</t>
  </si>
  <si>
    <t>A00112312</t>
  </si>
  <si>
    <t>Nichole (Cole)</t>
  </si>
  <si>
    <t>Ketcherside</t>
  </si>
  <si>
    <t>A00353989</t>
  </si>
  <si>
    <t>Koehler</t>
  </si>
  <si>
    <t>A00355886</t>
  </si>
  <si>
    <t>Debra</t>
  </si>
  <si>
    <t>Kovacs</t>
  </si>
  <si>
    <t>A00294386</t>
  </si>
  <si>
    <t>Gregory</t>
  </si>
  <si>
    <t>A00352930</t>
  </si>
  <si>
    <t>Jennica</t>
  </si>
  <si>
    <t>Machado</t>
  </si>
  <si>
    <t>A00294237</t>
  </si>
  <si>
    <t>Danielle</t>
  </si>
  <si>
    <t>Madrone</t>
  </si>
  <si>
    <t>A00108209</t>
  </si>
  <si>
    <t>Cory</t>
  </si>
  <si>
    <t>Miller</t>
  </si>
  <si>
    <t>A00255903</t>
  </si>
  <si>
    <t>A00279062</t>
  </si>
  <si>
    <t>Teresa</t>
  </si>
  <si>
    <t>Parsons</t>
  </si>
  <si>
    <t>A00353494</t>
  </si>
  <si>
    <t>Nancy</t>
  </si>
  <si>
    <t>Patino</t>
  </si>
  <si>
    <t>A00353057</t>
  </si>
  <si>
    <t>Charlotte</t>
  </si>
  <si>
    <t>Persons</t>
  </si>
  <si>
    <t>A00353058</t>
  </si>
  <si>
    <t>Phillips</t>
  </si>
  <si>
    <t>2-</t>
  </si>
  <si>
    <t>A00233896</t>
  </si>
  <si>
    <t>Wilbert</t>
  </si>
  <si>
    <t>Pina</t>
  </si>
  <si>
    <t>A00097152</t>
  </si>
  <si>
    <t>Kristen</t>
  </si>
  <si>
    <t xml:space="preserve">Prentice </t>
  </si>
  <si>
    <t>A00352554</t>
  </si>
  <si>
    <t>Lauren</t>
  </si>
  <si>
    <t>Rafanelli</t>
  </si>
  <si>
    <t>A00334091</t>
  </si>
  <si>
    <t>Sharon</t>
  </si>
  <si>
    <t>Shadwell</t>
  </si>
  <si>
    <t>A00343322</t>
  </si>
  <si>
    <t>Belete</t>
  </si>
  <si>
    <t>Shiferaw</t>
  </si>
  <si>
    <t>A00309855</t>
  </si>
  <si>
    <t>Brian</t>
  </si>
  <si>
    <t>Sisco</t>
  </si>
  <si>
    <t>A00280712</t>
  </si>
  <si>
    <t>Tavares</t>
  </si>
  <si>
    <t>Terry</t>
  </si>
  <si>
    <t>A00098205</t>
  </si>
  <si>
    <t>Isaac</t>
  </si>
  <si>
    <t>Wagnitz</t>
  </si>
  <si>
    <t>A00302469</t>
  </si>
  <si>
    <t>Courtney</t>
  </si>
  <si>
    <t>A00351893</t>
  </si>
  <si>
    <t>Yacob</t>
  </si>
  <si>
    <t>Zekarias</t>
  </si>
  <si>
    <t>A00295994</t>
  </si>
  <si>
    <t>Nicole</t>
  </si>
  <si>
    <t>Bond</t>
  </si>
  <si>
    <t>A00308909</t>
  </si>
  <si>
    <t xml:space="preserve">Gordon J. </t>
  </si>
  <si>
    <t>HighEagle</t>
  </si>
  <si>
    <t>A00261572</t>
  </si>
  <si>
    <t>Jessica</t>
  </si>
  <si>
    <t>A08005353</t>
  </si>
  <si>
    <t>Mara</t>
  </si>
  <si>
    <t>Machulsky</t>
  </si>
  <si>
    <t>A00247798</t>
  </si>
  <si>
    <t>Kristopher</t>
  </si>
  <si>
    <t>Peters</t>
  </si>
  <si>
    <t>A00238821</t>
  </si>
  <si>
    <t>Gary</t>
  </si>
  <si>
    <t>Richardson</t>
  </si>
  <si>
    <t>A00306362</t>
  </si>
  <si>
    <t>Tina</t>
  </si>
  <si>
    <t>Wright</t>
  </si>
  <si>
    <t>A00353060</t>
  </si>
  <si>
    <t>Zephier</t>
  </si>
  <si>
    <t>A00330029</t>
  </si>
  <si>
    <t>Zimmerman</t>
  </si>
  <si>
    <t>Lovelady</t>
  </si>
  <si>
    <t>WD</t>
  </si>
  <si>
    <t xml:space="preserve">Judge Fuller Graduate Fellowship = 1@1,370 </t>
  </si>
  <si>
    <t>subtract living costs</t>
  </si>
  <si>
    <t>Res</t>
  </si>
  <si>
    <t>NonRes</t>
  </si>
  <si>
    <t>From 1415 FA COA sheet</t>
  </si>
  <si>
    <t>290.70/cr</t>
  </si>
  <si>
    <t>696.10/cr</t>
  </si>
  <si>
    <t>Tuition/fees/books&amp;supplies</t>
  </si>
  <si>
    <t>Scenario 1: Use COA minus FA determined "Living Costs" as base, instead of COA</t>
  </si>
  <si>
    <t>Scenario 2:  Use tuition instead of COA</t>
  </si>
  <si>
    <t>MES aim: get new students to 75-80% of need; continuing students to 80-85% of need (based on amount of $ they have + high # of nonres + they overawarded by $50K)</t>
  </si>
  <si>
    <t>new non res</t>
  </si>
  <si>
    <t>new res &amp; cont non res</t>
  </si>
  <si>
    <t>cont res</t>
  </si>
  <si>
    <t>ENG awarding rules by FA:</t>
  </si>
  <si>
    <t>F/T (8 cred)</t>
  </si>
  <si>
    <t>P/T (6 cred)</t>
  </si>
  <si>
    <t>(With fewer nonres, could have bigger gap -- like, fund to 60%, or…)</t>
  </si>
  <si>
    <t>n/a</t>
  </si>
  <si>
    <t>CAB Ren</t>
  </si>
  <si>
    <t>Clean Energy</t>
  </si>
  <si>
    <t>Late Night Shuttle</t>
  </si>
  <si>
    <t>Transit Fee</t>
  </si>
  <si>
    <t>WashPirg</t>
  </si>
  <si>
    <t>F/T@8</t>
  </si>
  <si>
    <t>F/T@10</t>
  </si>
  <si>
    <t>P/T@6</t>
  </si>
  <si>
    <t>Amount</t>
  </si>
  <si>
    <t>TOTAL per quarter</t>
  </si>
  <si>
    <t>TOTAL per year (x3)</t>
  </si>
  <si>
    <t>Health (@ 8 or more cred)</t>
  </si>
  <si>
    <t>Take COA</t>
  </si>
  <si>
    <t>Olympia ON/OFF Campus</t>
  </si>
  <si>
    <t>Enrollment</t>
  </si>
  <si>
    <t>Tuition/Fees*</t>
  </si>
  <si>
    <t>Books/Supplies</t>
  </si>
  <si>
    <t>Room/Board</t>
  </si>
  <si>
    <t>Transportation</t>
  </si>
  <si>
    <t>Mandatory Fees*</t>
  </si>
  <si>
    <t>Loan Fees***</t>
  </si>
  <si>
    <t>Miscellaneous</t>
  </si>
  <si>
    <t>Living subtotal</t>
  </si>
  <si>
    <t>Total COA</t>
  </si>
  <si>
    <t>MES/MPA*</t>
  </si>
  <si>
    <t>Non-Res Graduate</t>
  </si>
  <si>
    <t>Olympia On/Off Campus</t>
  </si>
  <si>
    <t>A00331094</t>
  </si>
  <si>
    <t>Adam</t>
  </si>
  <si>
    <t>W</t>
  </si>
  <si>
    <t>Flores</t>
  </si>
  <si>
    <t>adubflores@gmail.com</t>
  </si>
  <si>
    <t>11819 Mary Bobb Dr SE</t>
  </si>
  <si>
    <t>Olympia</t>
  </si>
  <si>
    <t>WA</t>
  </si>
  <si>
    <t>MPA</t>
  </si>
  <si>
    <t>R</t>
  </si>
  <si>
    <t>2014-03-17</t>
  </si>
  <si>
    <t>GSS</t>
  </si>
  <si>
    <t>none</t>
  </si>
  <si>
    <t>Email from MPA FA app</t>
  </si>
  <si>
    <t>Non</t>
  </si>
  <si>
    <t>A00219282</t>
  </si>
  <si>
    <t>Margaret</t>
  </si>
  <si>
    <t>Cabell</t>
  </si>
  <si>
    <t>A00020338</t>
  </si>
  <si>
    <t>Marjoree</t>
  </si>
  <si>
    <t>Corless</t>
  </si>
  <si>
    <t>A00284983</t>
  </si>
  <si>
    <t>Leslie</t>
  </si>
  <si>
    <t>Godby</t>
  </si>
  <si>
    <t>godmar05@evergreen.edu</t>
  </si>
  <si>
    <t>PO Box 209</t>
  </si>
  <si>
    <t>Tenino</t>
  </si>
  <si>
    <t>98589-0209</t>
  </si>
  <si>
    <t>AS</t>
  </si>
  <si>
    <t>2014-02-24</t>
  </si>
  <si>
    <t>A00240069</t>
  </si>
  <si>
    <t>Gina</t>
  </si>
  <si>
    <t>Marie</t>
  </si>
  <si>
    <t>Gann</t>
  </si>
  <si>
    <t>gina.gann@centurylink.net</t>
  </si>
  <si>
    <t>1229 E 71st St</t>
  </si>
  <si>
    <t>Tacoma</t>
  </si>
  <si>
    <t>98404-2222</t>
  </si>
  <si>
    <t>2014-02-03</t>
  </si>
  <si>
    <t>W/D</t>
  </si>
  <si>
    <t>At 78 cred</t>
  </si>
  <si>
    <t>A00208987</t>
  </si>
  <si>
    <t>DawnAdair</t>
  </si>
  <si>
    <t>A00270669</t>
  </si>
  <si>
    <t>Hadija</t>
  </si>
  <si>
    <t>Farida</t>
  </si>
  <si>
    <t>Mohamed</t>
  </si>
  <si>
    <t>mohhad01@evergreen.edu</t>
  </si>
  <si>
    <t>516 N L ST APT 1</t>
  </si>
  <si>
    <t>98403-1663</t>
  </si>
  <si>
    <t>2014-02-10</t>
  </si>
  <si>
    <t>A00172562</t>
  </si>
  <si>
    <t>Samuels</t>
  </si>
  <si>
    <t>G</t>
  </si>
  <si>
    <t>MES = new non res</t>
  </si>
  <si>
    <t>MES = new res &amp; cont non res</t>
  </si>
  <si>
    <t>MES = cont res</t>
  </si>
  <si>
    <t>y</t>
  </si>
  <si>
    <t>michellemalik@gmail.com</t>
  </si>
  <si>
    <t>jandrew@dol.wa.gov</t>
  </si>
  <si>
    <t>mrloganbahr@gmail.com</t>
  </si>
  <si>
    <t>kandi.bauman@cpt.edu</t>
  </si>
  <si>
    <t>cerniwey@msn.com</t>
  </si>
  <si>
    <t>anthonylbrave@gmail.com</t>
  </si>
  <si>
    <t>joibella@gmail.com</t>
  </si>
  <si>
    <t>addie.candib@gmail.com</t>
  </si>
  <si>
    <t>thescooterdope@gmail.com</t>
  </si>
  <si>
    <t>bgcraft@gmail.com</t>
  </si>
  <si>
    <t>Renata.J.Cummings@gmail.com</t>
  </si>
  <si>
    <t>megan.duncan00@gmail.com</t>
  </si>
  <si>
    <t>eva09008@gmail.com</t>
  </si>
  <si>
    <t>eychaner.dawn@gmail.com</t>
  </si>
  <si>
    <t>mileenanika@comcast.net</t>
  </si>
  <si>
    <t>michelleheacox@aol.com</t>
  </si>
  <si>
    <t>snosk8er1105@hotmail.com</t>
  </si>
  <si>
    <t>kathyhoffman80@hotmail.com</t>
  </si>
  <si>
    <t>hugnik10@evergreen.edu</t>
  </si>
  <si>
    <t>johnsonjeanette14@yahoo.com</t>
  </si>
  <si>
    <t>cketcherside83@gmail.com</t>
  </si>
  <si>
    <t>jennicarosemachado@gmail.com</t>
  </si>
  <si>
    <t>danimadrone@gmail.com</t>
  </si>
  <si>
    <t>andjusticeforall@comcast.net</t>
  </si>
  <si>
    <t>jennyinukraine@live.com</t>
  </si>
  <si>
    <t>wyn0330@hotmail.com</t>
  </si>
  <si>
    <t>popchock@yahoo.com</t>
  </si>
  <si>
    <t>davidquinton@hotmail.com</t>
  </si>
  <si>
    <t>ldrafanelli@gmail.com</t>
  </si>
  <si>
    <t>samdav20@evergreen.edu</t>
  </si>
  <si>
    <t>s_shadwell@yahoo.com</t>
  </si>
  <si>
    <t>mybiritu@gmail.com</t>
  </si>
  <si>
    <t>brian.r.sisco@gmail.com</t>
  </si>
  <si>
    <t>tjamalterry@msn.com</t>
  </si>
  <si>
    <t>isaac_wagnitz@hotmail.com</t>
  </si>
  <si>
    <t>Cbwst3@gmail.com</t>
  </si>
  <si>
    <t>wright_4@comcast.net</t>
  </si>
  <si>
    <t>mlz76@comcast.net</t>
  </si>
  <si>
    <t>F</t>
  </si>
  <si>
    <t>Email from FA Report or New Admit spreadsheet</t>
  </si>
  <si>
    <t>jane.andrew.of5@gmail.com</t>
  </si>
  <si>
    <t>kandi.bauman@gmail.com</t>
  </si>
  <si>
    <t>bishop.sarah@gmail.com</t>
  </si>
  <si>
    <t>brittanyclark08@hotmail.com</t>
  </si>
  <si>
    <t>renata.j.cummings@gmail.com</t>
  </si>
  <si>
    <t>lcdrescher@gmail.com</t>
  </si>
  <si>
    <t>eiljen16@evergreen.edu</t>
  </si>
  <si>
    <t>aaronyedwas@gmail.com</t>
  </si>
  <si>
    <t>wkoehler08@gmail.com</t>
  </si>
  <si>
    <t>dkovacs1@comcast.net</t>
  </si>
  <si>
    <t>grinderbiz08@yahoo.com</t>
  </si>
  <si>
    <t>tparsons@uw.edu</t>
  </si>
  <si>
    <t>nancy.patino@wallawalla.edu</t>
  </si>
  <si>
    <t>cpeople2u@gmail.com</t>
  </si>
  <si>
    <t>cjp771986@yahoo.com</t>
  </si>
  <si>
    <t>patrickseanphillips@gmail.com</t>
  </si>
  <si>
    <t>WYN0330@HOTMAIL.COM</t>
  </si>
  <si>
    <t>kristennrogers@msn.com</t>
  </si>
  <si>
    <t>Isaac_Wagnitz@hotmail.com</t>
  </si>
  <si>
    <t>cbwst3@gmail.com</t>
  </si>
  <si>
    <t>zekary@dshs.wa.gov</t>
  </si>
  <si>
    <t>2014-01-02</t>
  </si>
  <si>
    <t>2014-04-02</t>
  </si>
  <si>
    <t>2014-02-21</t>
  </si>
  <si>
    <t>2014-02-20</t>
  </si>
  <si>
    <t>2014-02-04</t>
  </si>
  <si>
    <t>2014-02-14</t>
  </si>
  <si>
    <t>2014-03-12</t>
  </si>
  <si>
    <t>2014-02-25</t>
  </si>
  <si>
    <t>2014-04-07</t>
  </si>
  <si>
    <t>2014-01-28</t>
  </si>
  <si>
    <t>2014-02-06</t>
  </si>
  <si>
    <t>2014-03-14</t>
  </si>
  <si>
    <t>L</t>
  </si>
  <si>
    <t>Subtract from pool:</t>
  </si>
  <si>
    <t>Staff</t>
  </si>
  <si>
    <t>Not taking Core</t>
  </si>
  <si>
    <t>2.5 or below ratings for merit</t>
  </si>
  <si>
    <t>Not yet admitted</t>
  </si>
  <si>
    <t>fund up to 25%</t>
  </si>
  <si>
    <t>@75%</t>
  </si>
  <si>
    <t>tuition/fees</t>
  </si>
  <si>
    <t>F/T Res</t>
  </si>
  <si>
    <t>F/T NonRes</t>
  </si>
  <si>
    <t>P/T Res</t>
  </si>
  <si>
    <t>P/T NonRes</t>
  </si>
  <si>
    <t>get student to 75%</t>
  </si>
  <si>
    <t>MPA Awards TOTAL</t>
  </si>
  <si>
    <t>Merit awards:</t>
  </si>
  <si>
    <t>(same as Americorps)</t>
  </si>
  <si>
    <t>-Gen admits with 2 A1s and top 2 Tribal admits</t>
  </si>
  <si>
    <t>-Super merit awards for 2 students who got 2 tops</t>
  </si>
  <si>
    <t>MPA Merit Award; 1@2491,  5@1800</t>
  </si>
  <si>
    <t>1 quarter tuition and fees, by res and f/t or p/t</t>
  </si>
  <si>
    <t>NR</t>
  </si>
  <si>
    <t>Americorps Education Award =  3@1800</t>
  </si>
  <si>
    <t>Americorps award = 1 quarter P/T tuition &amp; fees</t>
  </si>
  <si>
    <t>round down from 6 credits</t>
  </si>
  <si>
    <t>FO</t>
  </si>
  <si>
    <t>and Gen cohort with 1s from 2 diff faculty</t>
  </si>
  <si>
    <t>-or-, "must have ontime FAFSA to be considered".)</t>
  </si>
  <si>
    <t>Gave higher TW b/c of his 1.5 rating</t>
  </si>
  <si>
    <t>Evergreen Foundation Graduate Award = 8,750</t>
  </si>
  <si>
    <t>1.5s with late FAFSA, reduce to 75%</t>
  </si>
  <si>
    <t>2s with ontime FAFSA, reduce to 75%</t>
  </si>
  <si>
    <t>2s with late FAFSA, reduce to 80%</t>
  </si>
  <si>
    <t>1s and 1.5s, if above 60% give award</t>
  </si>
  <si>
    <t>GEF awarding:</t>
  </si>
  <si>
    <t>TWP awarding</t>
  </si>
  <si>
    <t>Students with a top from 1 faculty</t>
  </si>
  <si>
    <t>j_lovelady06@yahoo.com</t>
  </si>
  <si>
    <t>arcticsolutions907@gmail.com</t>
  </si>
  <si>
    <t>kpeters@squaxin.us</t>
  </si>
  <si>
    <t>oglala88@gmail.com</t>
  </si>
  <si>
    <t>nbond1977@gmail.com</t>
  </si>
  <si>
    <t>ga.richardson.wa@hotmail.com</t>
  </si>
  <si>
    <t>4/24/14</t>
  </si>
  <si>
    <t>4/25/14</t>
  </si>
  <si>
    <t>4/27/14: declined via email, I offered p/t option, see if reconfirmed b4 end of 4/28 b4 reawarding</t>
  </si>
  <si>
    <t>-For 1s and 1.5s, give waiver regardless of need</t>
  </si>
  <si>
    <t>-For 2s, reduce to about 70% need</t>
  </si>
  <si>
    <t>-For 2.5s, reduce to about 75% need</t>
  </si>
  <si>
    <t>Nonresident waiver  -- range this year was 3250 to 5000</t>
  </si>
  <si>
    <t>Get 2s who have submitted FAFSA to 70% need or below if nonres, 75% need or below if res</t>
  </si>
  <si>
    <t>Get 2.5s who are new admits to 75% need or below if nonres</t>
  </si>
  <si>
    <t>1.5s with late FAFSA, reduce to 75% need</t>
  </si>
  <si>
    <t>4/27/14</t>
  </si>
  <si>
    <t>TW-NR</t>
  </si>
  <si>
    <t>TW-Res</t>
  </si>
  <si>
    <t>Sum all MPA</t>
  </si>
  <si>
    <t>Sum $</t>
  </si>
  <si>
    <t>TW Sum</t>
  </si>
  <si>
    <t>2014-15 MPA Financial Aid awarding spreadsheet -- WORKING/dynamic</t>
  </si>
  <si>
    <t>2014-15 MPA Financial Aid</t>
  </si>
  <si>
    <t>-Benchmark is amount to pay for Core/6 credits for 1 qtr</t>
  </si>
  <si>
    <t xml:space="preserve">1s and 1.5s still EL, give award regardless of % to </t>
  </si>
  <si>
    <t>encourage high quality</t>
  </si>
  <si>
    <t>F/T tuition and fees for 1 qtr</t>
  </si>
  <si>
    <t>General Philosophy: prefer higher quality, ontime FAFSA; aid EL over PD to encourage deposit payment</t>
  </si>
  <si>
    <t xml:space="preserve">-Get top (1.5 and above) Resident students who have submitted FAFSA to 60% of need or below </t>
  </si>
  <si>
    <t xml:space="preserve">(60% arrived at by trial and error) </t>
  </si>
  <si>
    <r>
      <rPr>
        <b/>
        <sz val="10"/>
        <rFont val="Arial"/>
        <family val="2"/>
      </rPr>
      <t>-- exception</t>
    </r>
    <r>
      <rPr>
        <sz val="10"/>
        <rFont val="Arial"/>
        <family val="2"/>
      </rPr>
      <t>: if new admit still EL at time of awarding, give min (600 TW) award anyway</t>
    </r>
  </si>
  <si>
    <t xml:space="preserve">(Our directions did not specify submitting ontime FAFSA to qualify -- for F15, include!! </t>
  </si>
  <si>
    <t>Something like "ontime FAFSA given first consideration; if funds remaining, late considered."</t>
  </si>
  <si>
    <t xml:space="preserve">1) Award to graduate students (current and applicants) with EFC &lt;2000 </t>
  </si>
  <si>
    <t>who filed FAFSA by March 1 (ontime)</t>
  </si>
  <si>
    <t>but in order of file date until funds are exhausted</t>
  </si>
  <si>
    <t xml:space="preserve">2) Award to graduate students with EFC of 0 who filed after March 1 </t>
  </si>
  <si>
    <t>-for people with changed financial circumstances with new FAFSA info who now qualify for FA</t>
  </si>
  <si>
    <t>2nd Round Financial Aid Awarding</t>
  </si>
  <si>
    <t>Grad</t>
  </si>
  <si>
    <t>Grad or otherwise done</t>
  </si>
  <si>
    <t>-for people who didn't have the opportunity to apply for MPA FA earlier (admitted after first group), but take note of quality: don't want to award lower quality apps than in 1st round</t>
  </si>
  <si>
    <t>If people had opportunity to submit FAFSA earlier, they should have done so: will not consider no FAFSA earlier and FAFSA info now.</t>
  </si>
  <si>
    <t>1) Look at FA report, check EFC. Note if reduced and difference.</t>
  </si>
  <si>
    <t>Owre Plaja</t>
  </si>
  <si>
    <t>In first round:</t>
  </si>
  <si>
    <r>
      <rPr>
        <b/>
        <i/>
        <sz val="10"/>
        <rFont val="Arial"/>
        <family val="2"/>
      </rPr>
      <t>-- exception</t>
    </r>
    <r>
      <rPr>
        <i/>
        <sz val="10"/>
        <rFont val="Arial"/>
        <family val="2"/>
      </rPr>
      <t>: if new admit still EL at time of awarding, give min (600 TW) award anyway</t>
    </r>
  </si>
  <si>
    <t>For this round</t>
  </si>
  <si>
    <t>--no WL people are 2s, so justify getting to less than 75% -- 80%?</t>
  </si>
  <si>
    <t>Method:</t>
  </si>
  <si>
    <t>--but didn't have opportunity to qualify for ENG, as only students admitted during 1st round could qualify</t>
  </si>
  <si>
    <t>Graduate Endowed Fellowship</t>
  </si>
  <si>
    <t>Tuition Waiver</t>
  </si>
  <si>
    <t xml:space="preserve">MPA Super Merit Award </t>
  </si>
  <si>
    <t xml:space="preserve">MPA-Tribal Governance Award </t>
  </si>
  <si>
    <t>Soule Family Fellowship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</si>
</sst>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m/d/yy;@"/>
    <numFmt numFmtId="165" formatCode="dd\-mmm\-yy"/>
    <numFmt numFmtId="166" formatCode="0.0%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43"/>
      <name val="Arial"/>
      <family val="2"/>
    </font>
    <font>
      <sz val="10"/>
      <name val="Microsoft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Calibri"/>
      <family val="2"/>
    </font>
    <font>
      <sz val="10"/>
      <color rgb="FFFFFF0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i/>
      <sz val="9"/>
      <color rgb="FF009900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9"/>
      <name val="Arial"/>
      <family val="2"/>
    </font>
    <font>
      <sz val="11"/>
      <color indexed="12"/>
      <name val="Calibri"/>
      <family val="2"/>
    </font>
    <font>
      <sz val="11"/>
      <color indexed="12"/>
      <name val="Times New Roman"/>
      <family val="1"/>
    </font>
    <font>
      <b/>
      <sz val="10"/>
      <color theme="4" tint="-0.249977111117893"/>
      <name val="Arial"/>
      <family val="2"/>
    </font>
    <font>
      <b/>
      <sz val="9"/>
      <color theme="4" tint="-0.249977111117893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D60093"/>
        <bgColor indexed="8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8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7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4" borderId="1" xfId="0" applyFill="1" applyBorder="1"/>
    <xf numFmtId="0" fontId="3" fillId="5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3" xfId="0" applyBorder="1"/>
    <xf numFmtId="0" fontId="0" fillId="0" borderId="1" xfId="0" applyFill="1" applyBorder="1"/>
    <xf numFmtId="0" fontId="6" fillId="0" borderId="0" xfId="0" applyFont="1" applyBorder="1"/>
    <xf numFmtId="0" fontId="0" fillId="0" borderId="0" xfId="0" applyBorder="1"/>
    <xf numFmtId="0" fontId="1" fillId="6" borderId="0" xfId="0" applyFont="1" applyFill="1" applyBorder="1"/>
    <xf numFmtId="0" fontId="0" fillId="7" borderId="1" xfId="0" applyFill="1" applyBorder="1"/>
    <xf numFmtId="0" fontId="3" fillId="8" borderId="1" xfId="0" applyFont="1" applyFill="1" applyBorder="1" applyAlignment="1">
      <alignment vertical="top" wrapText="1"/>
    </xf>
    <xf numFmtId="0" fontId="0" fillId="0" borderId="8" xfId="0" applyBorder="1"/>
    <xf numFmtId="0" fontId="0" fillId="0" borderId="0" xfId="0" applyBorder="1" applyAlignment="1">
      <alignment wrapText="1"/>
    </xf>
    <xf numFmtId="0" fontId="9" fillId="0" borderId="1" xfId="0" applyFont="1" applyFill="1" applyBorder="1"/>
    <xf numFmtId="0" fontId="3" fillId="0" borderId="0" xfId="0" applyFont="1"/>
    <xf numFmtId="0" fontId="3" fillId="9" borderId="1" xfId="0" applyFont="1" applyFill="1" applyBorder="1"/>
    <xf numFmtId="0" fontId="3" fillId="10" borderId="1" xfId="0" applyFont="1" applyFill="1" applyBorder="1" applyAlignment="1">
      <alignment vertical="top" wrapText="1"/>
    </xf>
    <xf numFmtId="0" fontId="0" fillId="8" borderId="1" xfId="0" applyFill="1" applyBorder="1"/>
    <xf numFmtId="0" fontId="3" fillId="9" borderId="1" xfId="0" applyFont="1" applyFill="1" applyBorder="1" applyAlignment="1">
      <alignment vertical="top" wrapText="1"/>
    </xf>
    <xf numFmtId="0" fontId="0" fillId="0" borderId="0" xfId="0" applyFill="1" applyBorder="1"/>
    <xf numFmtId="0" fontId="3" fillId="0" borderId="1" xfId="0" applyFont="1" applyFill="1" applyBorder="1"/>
    <xf numFmtId="0" fontId="0" fillId="0" borderId="0" xfId="0" applyFill="1" applyBorder="1" applyAlignment="1">
      <alignment wrapText="1"/>
    </xf>
    <xf numFmtId="0" fontId="5" fillId="0" borderId="0" xfId="0" applyFont="1" applyBorder="1"/>
    <xf numFmtId="0" fontId="0" fillId="13" borderId="1" xfId="0" applyFill="1" applyBorder="1"/>
    <xf numFmtId="0" fontId="10" fillId="14" borderId="1" xfId="0" applyFont="1" applyFill="1" applyBorder="1"/>
    <xf numFmtId="0" fontId="1" fillId="0" borderId="0" xfId="0" applyFont="1" applyBorder="1"/>
    <xf numFmtId="0" fontId="0" fillId="15" borderId="1" xfId="0" applyFill="1" applyBorder="1"/>
    <xf numFmtId="0" fontId="0" fillId="0" borderId="2" xfId="0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37" fontId="0" fillId="0" borderId="1" xfId="0" applyNumberFormat="1" applyFill="1" applyBorder="1"/>
    <xf numFmtId="37" fontId="3" fillId="0" borderId="1" xfId="0" applyNumberFormat="1" applyFont="1" applyFill="1" applyBorder="1"/>
    <xf numFmtId="1" fontId="0" fillId="0" borderId="0" xfId="0" applyNumberFormat="1"/>
    <xf numFmtId="0" fontId="0" fillId="13" borderId="0" xfId="0" applyFill="1" applyBorder="1"/>
    <xf numFmtId="0" fontId="0" fillId="14" borderId="0" xfId="0" applyFill="1" applyBorder="1"/>
    <xf numFmtId="164" fontId="0" fillId="0" borderId="0" xfId="0" applyNumberFormat="1" applyBorder="1"/>
    <xf numFmtId="164" fontId="0" fillId="0" borderId="1" xfId="0" applyNumberFormat="1" applyBorder="1"/>
    <xf numFmtId="164" fontId="3" fillId="0" borderId="1" xfId="0" applyNumberFormat="1" applyFont="1" applyBorder="1" applyAlignment="1">
      <alignment vertical="top" wrapText="1"/>
    </xf>
    <xf numFmtId="164" fontId="0" fillId="13" borderId="1" xfId="0" applyNumberFormat="1" applyFill="1" applyBorder="1"/>
    <xf numFmtId="164" fontId="0" fillId="7" borderId="1" xfId="0" applyNumberFormat="1" applyFill="1" applyBorder="1"/>
    <xf numFmtId="164" fontId="0" fillId="0" borderId="1" xfId="0" applyNumberFormat="1" applyBorder="1" applyAlignment="1">
      <alignment wrapText="1"/>
    </xf>
    <xf numFmtId="0" fontId="0" fillId="5" borderId="0" xfId="0" applyFill="1" applyBorder="1"/>
    <xf numFmtId="0" fontId="7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8" fillId="0" borderId="4" xfId="1" applyFont="1" applyFill="1" applyBorder="1" applyAlignment="1">
      <alignment wrapText="1"/>
    </xf>
    <xf numFmtId="0" fontId="0" fillId="0" borderId="0" xfId="0" applyFill="1"/>
    <xf numFmtId="0" fontId="12" fillId="11" borderId="1" xfId="0" applyFont="1" applyFill="1" applyBorder="1"/>
    <xf numFmtId="0" fontId="12" fillId="11" borderId="1" xfId="0" applyFont="1" applyFill="1" applyBorder="1" applyAlignment="1">
      <alignment vertical="top" wrapText="1"/>
    </xf>
    <xf numFmtId="0" fontId="13" fillId="11" borderId="1" xfId="0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13" fillId="11" borderId="0" xfId="0" applyFont="1" applyFill="1" applyBorder="1"/>
    <xf numFmtId="0" fontId="8" fillId="0" borderId="0" xfId="1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13" fillId="0" borderId="1" xfId="0" applyFont="1" applyFill="1" applyBorder="1"/>
    <xf numFmtId="0" fontId="0" fillId="19" borderId="1" xfId="0" applyFill="1" applyBorder="1"/>
    <xf numFmtId="0" fontId="13" fillId="19" borderId="1" xfId="0" applyFont="1" applyFill="1" applyBorder="1"/>
    <xf numFmtId="37" fontId="0" fillId="19" borderId="1" xfId="0" applyNumberForma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3" fillId="0" borderId="1" xfId="0" applyFont="1" applyBorder="1"/>
    <xf numFmtId="0" fontId="3" fillId="17" borderId="1" xfId="0" applyFont="1" applyFill="1" applyBorder="1"/>
    <xf numFmtId="37" fontId="3" fillId="17" borderId="1" xfId="0" applyNumberFormat="1" applyFont="1" applyFill="1" applyBorder="1"/>
    <xf numFmtId="164" fontId="3" fillId="17" borderId="1" xfId="0" applyNumberFormat="1" applyFont="1" applyFill="1" applyBorder="1" applyAlignment="1">
      <alignment wrapText="1"/>
    </xf>
    <xf numFmtId="0" fontId="3" fillId="11" borderId="1" xfId="0" applyFont="1" applyFill="1" applyBorder="1"/>
    <xf numFmtId="0" fontId="8" fillId="21" borderId="1" xfId="1" applyFont="1" applyFill="1" applyBorder="1" applyAlignment="1">
      <alignment wrapText="1"/>
    </xf>
    <xf numFmtId="0" fontId="2" fillId="21" borderId="1" xfId="0" applyFont="1" applyFill="1" applyBorder="1" applyAlignment="1">
      <alignment wrapText="1"/>
    </xf>
    <xf numFmtId="0" fontId="3" fillId="21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7" fillId="22" borderId="0" xfId="0" applyFont="1" applyFill="1" applyBorder="1"/>
    <xf numFmtId="0" fontId="17" fillId="22" borderId="1" xfId="0" applyFont="1" applyFill="1" applyBorder="1"/>
    <xf numFmtId="165" fontId="17" fillId="22" borderId="1" xfId="1" applyNumberFormat="1" applyFont="1" applyFill="1" applyBorder="1" applyAlignment="1">
      <alignment horizontal="center" wrapText="1"/>
    </xf>
    <xf numFmtId="0" fontId="0" fillId="0" borderId="2" xfId="0" applyFill="1" applyBorder="1"/>
    <xf numFmtId="0" fontId="5" fillId="0" borderId="1" xfId="0" applyFont="1" applyFill="1" applyBorder="1" applyAlignment="1">
      <alignment wrapText="1"/>
    </xf>
    <xf numFmtId="0" fontId="0" fillId="23" borderId="0" xfId="0" applyFill="1" applyBorder="1"/>
    <xf numFmtId="0" fontId="0" fillId="23" borderId="1" xfId="0" applyFill="1" applyBorder="1"/>
    <xf numFmtId="0" fontId="1" fillId="20" borderId="0" xfId="0" applyFont="1" applyFill="1" applyBorder="1"/>
    <xf numFmtId="0" fontId="1" fillId="0" borderId="0" xfId="0" applyFont="1"/>
    <xf numFmtId="0" fontId="1" fillId="0" borderId="1" xfId="0" applyFont="1" applyBorder="1"/>
    <xf numFmtId="0" fontId="19" fillId="0" borderId="1" xfId="0" applyFont="1" applyBorder="1"/>
    <xf numFmtId="0" fontId="20" fillId="0" borderId="1" xfId="3" applyFont="1" applyBorder="1"/>
    <xf numFmtId="0" fontId="1" fillId="0" borderId="1" xfId="3" applyFont="1" applyBorder="1" applyAlignment="1">
      <alignment horizontal="center"/>
    </xf>
    <xf numFmtId="0" fontId="1" fillId="0" borderId="1" xfId="3" applyFont="1" applyBorder="1"/>
    <xf numFmtId="3" fontId="1" fillId="19" borderId="1" xfId="3" applyNumberFormat="1" applyFont="1" applyFill="1" applyBorder="1"/>
    <xf numFmtId="3" fontId="1" fillId="19" borderId="1" xfId="4" applyNumberFormat="1" applyFont="1" applyFill="1" applyBorder="1"/>
    <xf numFmtId="3" fontId="1" fillId="0" borderId="1" xfId="3" applyNumberFormat="1" applyFont="1" applyBorder="1"/>
    <xf numFmtId="3" fontId="1" fillId="0" borderId="1" xfId="4" applyNumberFormat="1" applyFont="1" applyBorder="1"/>
    <xf numFmtId="3" fontId="1" fillId="0" borderId="1" xfId="4" applyNumberFormat="1" applyFont="1" applyFill="1" applyBorder="1"/>
    <xf numFmtId="3" fontId="1" fillId="0" borderId="1" xfId="3" applyNumberFormat="1" applyFont="1" applyFill="1" applyBorder="1"/>
    <xf numFmtId="3" fontId="3" fillId="19" borderId="1" xfId="3" applyNumberFormat="1" applyFont="1" applyFill="1" applyBorder="1"/>
    <xf numFmtId="3" fontId="3" fillId="19" borderId="1" xfId="4" applyNumberFormat="1" applyFont="1" applyFill="1" applyBorder="1"/>
    <xf numFmtId="3" fontId="3" fillId="0" borderId="1" xfId="3" applyNumberFormat="1" applyFont="1" applyBorder="1"/>
    <xf numFmtId="3" fontId="3" fillId="0" borderId="1" xfId="4" applyNumberFormat="1" applyFont="1" applyBorder="1"/>
    <xf numFmtId="0" fontId="21" fillId="0" borderId="0" xfId="0" applyFont="1" applyAlignment="1"/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Fill="1" applyBorder="1"/>
    <xf numFmtId="0" fontId="7" fillId="0" borderId="0" xfId="1" applyFont="1" applyFill="1" applyBorder="1" applyAlignment="1">
      <alignment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5" fillId="0" borderId="0" xfId="1" applyFont="1" applyFill="1" applyBorder="1" applyAlignment="1">
      <alignment wrapText="1"/>
    </xf>
    <xf numFmtId="0" fontId="8" fillId="0" borderId="6" xfId="1" applyFont="1" applyFill="1" applyBorder="1" applyAlignment="1">
      <alignment wrapText="1"/>
    </xf>
    <xf numFmtId="0" fontId="0" fillId="19" borderId="0" xfId="0" applyFill="1" applyBorder="1"/>
    <xf numFmtId="0" fontId="2" fillId="0" borderId="7" xfId="0" applyFont="1" applyBorder="1"/>
    <xf numFmtId="0" fontId="2" fillId="0" borderId="8" xfId="0" applyFont="1" applyFill="1" applyBorder="1"/>
    <xf numFmtId="164" fontId="3" fillId="0" borderId="1" xfId="0" applyNumberFormat="1" applyFont="1" applyBorder="1"/>
    <xf numFmtId="0" fontId="17" fillId="0" borderId="1" xfId="0" applyFont="1" applyFill="1" applyBorder="1"/>
    <xf numFmtId="164" fontId="0" fillId="0" borderId="1" xfId="0" applyNumberFormat="1" applyFill="1" applyBorder="1"/>
    <xf numFmtId="0" fontId="8" fillId="0" borderId="0" xfId="0" applyFont="1" applyFill="1" applyBorder="1" applyAlignment="1">
      <alignment vertical="center"/>
    </xf>
    <xf numFmtId="0" fontId="0" fillId="18" borderId="0" xfId="0" applyFill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165" fontId="17" fillId="0" borderId="1" xfId="1" applyNumberFormat="1" applyFont="1" applyFill="1" applyBorder="1" applyAlignment="1">
      <alignment horizontal="center" wrapText="1"/>
    </xf>
    <xf numFmtId="0" fontId="1" fillId="18" borderId="0" xfId="0" applyFont="1" applyFill="1"/>
    <xf numFmtId="37" fontId="1" fillId="0" borderId="1" xfId="0" applyNumberFormat="1" applyFont="1" applyFill="1" applyBorder="1"/>
    <xf numFmtId="164" fontId="1" fillId="0" borderId="1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wrapText="1"/>
    </xf>
    <xf numFmtId="0" fontId="8" fillId="25" borderId="1" xfId="1" applyFont="1" applyFill="1" applyBorder="1" applyAlignment="1">
      <alignment wrapText="1"/>
    </xf>
    <xf numFmtId="0" fontId="0" fillId="25" borderId="1" xfId="0" applyFill="1" applyBorder="1"/>
    <xf numFmtId="0" fontId="13" fillId="25" borderId="1" xfId="0" applyFont="1" applyFill="1" applyBorder="1"/>
    <xf numFmtId="0" fontId="23" fillId="0" borderId="1" xfId="1" applyFont="1" applyFill="1" applyBorder="1" applyAlignment="1">
      <alignment wrapText="1"/>
    </xf>
    <xf numFmtId="0" fontId="0" fillId="27" borderId="1" xfId="0" applyFill="1" applyBorder="1"/>
    <xf numFmtId="0" fontId="2" fillId="27" borderId="1" xfId="0" applyFont="1" applyFill="1" applyBorder="1"/>
    <xf numFmtId="0" fontId="13" fillId="27" borderId="1" xfId="0" applyFont="1" applyFill="1" applyBorder="1"/>
    <xf numFmtId="0" fontId="1" fillId="27" borderId="1" xfId="0" applyFont="1" applyFill="1" applyBorder="1"/>
    <xf numFmtId="0" fontId="17" fillId="27" borderId="1" xfId="0" applyFont="1" applyFill="1" applyBorder="1"/>
    <xf numFmtId="37" fontId="0" fillId="27" borderId="1" xfId="0" applyNumberFormat="1" applyFill="1" applyBorder="1"/>
    <xf numFmtId="164" fontId="0" fillId="27" borderId="1" xfId="0" applyNumberFormat="1" applyFill="1" applyBorder="1"/>
    <xf numFmtId="0" fontId="0" fillId="27" borderId="0" xfId="0" applyFill="1" applyBorder="1"/>
    <xf numFmtId="0" fontId="0" fillId="27" borderId="1" xfId="0" applyFill="1" applyBorder="1" applyAlignment="1">
      <alignment wrapText="1"/>
    </xf>
    <xf numFmtId="0" fontId="3" fillId="27" borderId="1" xfId="0" applyFont="1" applyFill="1" applyBorder="1"/>
    <xf numFmtId="0" fontId="17" fillId="27" borderId="0" xfId="0" applyFont="1" applyFill="1" applyBorder="1"/>
    <xf numFmtId="0" fontId="0" fillId="27" borderId="2" xfId="0" applyFill="1" applyBorder="1"/>
    <xf numFmtId="0" fontId="8" fillId="19" borderId="6" xfId="1" applyFont="1" applyFill="1" applyBorder="1" applyAlignment="1">
      <alignment wrapText="1"/>
    </xf>
    <xf numFmtId="0" fontId="0" fillId="25" borderId="0" xfId="0" applyFill="1" applyBorder="1"/>
    <xf numFmtId="0" fontId="10" fillId="25" borderId="1" xfId="0" applyFont="1" applyFill="1" applyBorder="1"/>
    <xf numFmtId="0" fontId="0" fillId="29" borderId="1" xfId="0" applyFill="1" applyBorder="1"/>
    <xf numFmtId="0" fontId="0" fillId="29" borderId="0" xfId="0" applyFill="1" applyBorder="1"/>
    <xf numFmtId="0" fontId="1" fillId="0" borderId="0" xfId="0" quotePrefix="1" applyFont="1"/>
    <xf numFmtId="0" fontId="8" fillId="28" borderId="1" xfId="0" applyFont="1" applyFill="1" applyBorder="1" applyAlignment="1">
      <alignment vertical="center"/>
    </xf>
    <xf numFmtId="0" fontId="0" fillId="28" borderId="1" xfId="0" applyFill="1" applyBorder="1"/>
    <xf numFmtId="37" fontId="0" fillId="28" borderId="1" xfId="0" applyNumberFormat="1" applyFill="1" applyBorder="1"/>
    <xf numFmtId="3" fontId="0" fillId="0" borderId="1" xfId="0" applyNumberFormat="1" applyBorder="1"/>
    <xf numFmtId="10" fontId="0" fillId="0" borderId="0" xfId="0" applyNumberFormat="1" applyFill="1" applyBorder="1"/>
    <xf numFmtId="10" fontId="0" fillId="24" borderId="1" xfId="0" applyNumberFormat="1" applyFill="1" applyBorder="1"/>
    <xf numFmtId="10" fontId="3" fillId="24" borderId="1" xfId="0" applyNumberFormat="1" applyFont="1" applyFill="1" applyBorder="1" applyAlignment="1">
      <alignment vertical="top" wrapText="1"/>
    </xf>
    <xf numFmtId="0" fontId="3" fillId="30" borderId="1" xfId="0" applyFont="1" applyFill="1" applyBorder="1"/>
    <xf numFmtId="10" fontId="3" fillId="30" borderId="1" xfId="0" applyNumberFormat="1" applyFont="1" applyFill="1" applyBorder="1"/>
    <xf numFmtId="164" fontId="3" fillId="30" borderId="1" xfId="0" applyNumberFormat="1" applyFont="1" applyFill="1" applyBorder="1"/>
    <xf numFmtId="3" fontId="3" fillId="30" borderId="1" xfId="0" applyNumberFormat="1" applyFont="1" applyFill="1" applyBorder="1"/>
    <xf numFmtId="0" fontId="1" fillId="0" borderId="1" xfId="0" applyFont="1" applyBorder="1" applyAlignment="1">
      <alignment wrapText="1"/>
    </xf>
    <xf numFmtId="0" fontId="8" fillId="28" borderId="1" xfId="0" applyFont="1" applyFill="1" applyBorder="1" applyAlignment="1">
      <alignment horizontal="center" vertical="center"/>
    </xf>
    <xf numFmtId="0" fontId="8" fillId="28" borderId="1" xfId="0" applyFont="1" applyFill="1" applyBorder="1" applyAlignment="1">
      <alignment horizontal="left" vertical="center"/>
    </xf>
    <xf numFmtId="0" fontId="8" fillId="28" borderId="0" xfId="1" applyFont="1" applyFill="1" applyBorder="1" applyAlignment="1">
      <alignment wrapText="1"/>
    </xf>
    <xf numFmtId="10" fontId="0" fillId="28" borderId="1" xfId="0" applyNumberFormat="1" applyFill="1" applyBorder="1"/>
    <xf numFmtId="164" fontId="0" fillId="28" borderId="1" xfId="0" applyNumberFormat="1" applyFill="1" applyBorder="1"/>
    <xf numFmtId="10" fontId="0" fillId="0" borderId="1" xfId="0" applyNumberFormat="1" applyFill="1" applyBorder="1"/>
    <xf numFmtId="0" fontId="8" fillId="31" borderId="1" xfId="1" applyFont="1" applyFill="1" applyBorder="1" applyAlignment="1">
      <alignment wrapText="1"/>
    </xf>
    <xf numFmtId="0" fontId="0" fillId="31" borderId="1" xfId="0" applyFill="1" applyBorder="1"/>
    <xf numFmtId="0" fontId="13" fillId="31" borderId="1" xfId="0" applyFont="1" applyFill="1" applyBorder="1"/>
    <xf numFmtId="37" fontId="0" fillId="31" borderId="1" xfId="0" applyNumberFormat="1" applyFill="1" applyBorder="1"/>
    <xf numFmtId="10" fontId="0" fillId="31" borderId="1" xfId="0" applyNumberFormat="1" applyFill="1" applyBorder="1"/>
    <xf numFmtId="164" fontId="0" fillId="31" borderId="1" xfId="0" applyNumberFormat="1" applyFill="1" applyBorder="1"/>
    <xf numFmtId="0" fontId="8" fillId="31" borderId="0" xfId="1" applyFont="1" applyFill="1" applyBorder="1" applyAlignment="1">
      <alignment wrapText="1"/>
    </xf>
    <xf numFmtId="0" fontId="3" fillId="30" borderId="0" xfId="0" applyFont="1" applyFill="1"/>
    <xf numFmtId="0" fontId="2" fillId="31" borderId="1" xfId="0" applyFont="1" applyFill="1" applyBorder="1"/>
    <xf numFmtId="0" fontId="8" fillId="28" borderId="4" xfId="0" applyFont="1" applyFill="1" applyBorder="1" applyAlignment="1">
      <alignment horizontal="center" vertical="center"/>
    </xf>
    <xf numFmtId="0" fontId="13" fillId="28" borderId="9" xfId="0" applyFont="1" applyFill="1" applyBorder="1"/>
    <xf numFmtId="3" fontId="3" fillId="24" borderId="1" xfId="0" applyNumberFormat="1" applyFont="1" applyFill="1" applyBorder="1"/>
    <xf numFmtId="0" fontId="3" fillId="24" borderId="1" xfId="0" applyFont="1" applyFill="1" applyBorder="1"/>
    <xf numFmtId="10" fontId="3" fillId="24" borderId="1" xfId="0" applyNumberFormat="1" applyFont="1" applyFill="1" applyBorder="1"/>
    <xf numFmtId="164" fontId="3" fillId="24" borderId="1" xfId="0" applyNumberFormat="1" applyFont="1" applyFill="1" applyBorder="1"/>
    <xf numFmtId="0" fontId="0" fillId="30" borderId="1" xfId="0" applyFill="1" applyBorder="1"/>
    <xf numFmtId="0" fontId="3" fillId="32" borderId="1" xfId="0" applyFont="1" applyFill="1" applyBorder="1" applyAlignment="1">
      <alignment vertical="top" wrapText="1"/>
    </xf>
    <xf numFmtId="0" fontId="0" fillId="32" borderId="1" xfId="0" applyFill="1" applyBorder="1"/>
    <xf numFmtId="0" fontId="3" fillId="33" borderId="1" xfId="0" applyFont="1" applyFill="1" applyBorder="1" applyAlignment="1">
      <alignment vertical="top" wrapText="1"/>
    </xf>
    <xf numFmtId="37" fontId="0" fillId="33" borderId="1" xfId="0" applyNumberFormat="1" applyFill="1" applyBorder="1"/>
    <xf numFmtId="164" fontId="0" fillId="0" borderId="1" xfId="0" quotePrefix="1" applyNumberFormat="1" applyBorder="1"/>
    <xf numFmtId="0" fontId="0" fillId="34" borderId="0" xfId="0" applyFill="1" applyBorder="1"/>
    <xf numFmtId="0" fontId="0" fillId="34" borderId="1" xfId="0" applyFill="1" applyBorder="1"/>
    <xf numFmtId="0" fontId="8" fillId="34" borderId="1" xfId="1" applyFont="1" applyFill="1" applyBorder="1" applyAlignment="1">
      <alignment wrapText="1"/>
    </xf>
    <xf numFmtId="0" fontId="8" fillId="34" borderId="0" xfId="1" applyFont="1" applyFill="1" applyBorder="1" applyAlignment="1">
      <alignment wrapText="1"/>
    </xf>
    <xf numFmtId="0" fontId="1" fillId="34" borderId="0" xfId="0" applyFont="1" applyFill="1" applyBorder="1"/>
    <xf numFmtId="0" fontId="8" fillId="34" borderId="1" xfId="0" applyFont="1" applyFill="1" applyBorder="1" applyAlignment="1">
      <alignment vertical="center"/>
    </xf>
    <xf numFmtId="0" fontId="8" fillId="34" borderId="6" xfId="1" applyFont="1" applyFill="1" applyBorder="1" applyAlignment="1">
      <alignment wrapText="1"/>
    </xf>
    <xf numFmtId="0" fontId="2" fillId="34" borderId="1" xfId="0" applyFont="1" applyFill="1" applyBorder="1" applyAlignment="1">
      <alignment wrapText="1"/>
    </xf>
    <xf numFmtId="0" fontId="5" fillId="34" borderId="1" xfId="0" applyFont="1" applyFill="1" applyBorder="1" applyAlignment="1">
      <alignment wrapText="1"/>
    </xf>
    <xf numFmtId="0" fontId="3" fillId="34" borderId="1" xfId="0" applyFont="1" applyFill="1" applyBorder="1" applyAlignment="1">
      <alignment horizontal="center"/>
    </xf>
    <xf numFmtId="0" fontId="17" fillId="34" borderId="1" xfId="0" applyFont="1" applyFill="1" applyBorder="1"/>
    <xf numFmtId="37" fontId="0" fillId="34" borderId="1" xfId="0" applyNumberFormat="1" applyFill="1" applyBorder="1"/>
    <xf numFmtId="10" fontId="0" fillId="34" borderId="1" xfId="0" applyNumberFormat="1" applyFill="1" applyBorder="1"/>
    <xf numFmtId="164" fontId="0" fillId="34" borderId="1" xfId="0" applyNumberFormat="1" applyFill="1" applyBorder="1"/>
    <xf numFmtId="0" fontId="13" fillId="34" borderId="1" xfId="0" applyFont="1" applyFill="1" applyBorder="1"/>
    <xf numFmtId="165" fontId="17" fillId="34" borderId="1" xfId="1" applyNumberFormat="1" applyFont="1" applyFill="1" applyBorder="1" applyAlignment="1">
      <alignment horizontal="center" wrapText="1"/>
    </xf>
    <xf numFmtId="0" fontId="7" fillId="34" borderId="1" xfId="1" applyFont="1" applyFill="1" applyBorder="1" applyAlignment="1">
      <alignment wrapText="1"/>
    </xf>
    <xf numFmtId="0" fontId="1" fillId="34" borderId="1" xfId="0" applyFont="1" applyFill="1" applyBorder="1"/>
    <xf numFmtId="0" fontId="5" fillId="34" borderId="1" xfId="0" applyFont="1" applyFill="1" applyBorder="1"/>
    <xf numFmtId="0" fontId="0" fillId="36" borderId="0" xfId="0" applyFill="1" applyBorder="1"/>
    <xf numFmtId="0" fontId="2" fillId="36" borderId="1" xfId="0" applyFont="1" applyFill="1" applyBorder="1"/>
    <xf numFmtId="0" fontId="8" fillId="36" borderId="1" xfId="1" applyFont="1" applyFill="1" applyBorder="1" applyAlignment="1">
      <alignment wrapText="1"/>
    </xf>
    <xf numFmtId="0" fontId="8" fillId="36" borderId="0" xfId="1" applyFont="1" applyFill="1" applyBorder="1" applyAlignment="1">
      <alignment wrapText="1"/>
    </xf>
    <xf numFmtId="0" fontId="8" fillId="36" borderId="4" xfId="1" applyFont="1" applyFill="1" applyBorder="1" applyAlignment="1">
      <alignment wrapText="1"/>
    </xf>
    <xf numFmtId="0" fontId="0" fillId="36" borderId="1" xfId="0" applyFill="1" applyBorder="1"/>
    <xf numFmtId="0" fontId="1" fillId="36" borderId="0" xfId="0" applyFont="1" applyFill="1"/>
    <xf numFmtId="0" fontId="8" fillId="36" borderId="1" xfId="0" applyFont="1" applyFill="1" applyBorder="1" applyAlignment="1">
      <alignment vertical="center"/>
    </xf>
    <xf numFmtId="0" fontId="8" fillId="36" borderId="6" xfId="1" applyFont="1" applyFill="1" applyBorder="1" applyAlignment="1">
      <alignment wrapText="1"/>
    </xf>
    <xf numFmtId="0" fontId="2" fillId="36" borderId="1" xfId="0" applyFont="1" applyFill="1" applyBorder="1" applyAlignment="1">
      <alignment wrapText="1"/>
    </xf>
    <xf numFmtId="0" fontId="5" fillId="36" borderId="1" xfId="0" applyFont="1" applyFill="1" applyBorder="1" applyAlignment="1">
      <alignment wrapText="1"/>
    </xf>
    <xf numFmtId="0" fontId="3" fillId="36" borderId="1" xfId="0" applyFont="1" applyFill="1" applyBorder="1" applyAlignment="1">
      <alignment horizontal="center"/>
    </xf>
    <xf numFmtId="0" fontId="2" fillId="36" borderId="7" xfId="0" applyFont="1" applyFill="1" applyBorder="1"/>
    <xf numFmtId="0" fontId="1" fillId="36" borderId="1" xfId="0" applyFont="1" applyFill="1" applyBorder="1"/>
    <xf numFmtId="0" fontId="17" fillId="36" borderId="1" xfId="0" applyFont="1" applyFill="1" applyBorder="1"/>
    <xf numFmtId="37" fontId="0" fillId="36" borderId="1" xfId="0" applyNumberFormat="1" applyFill="1" applyBorder="1"/>
    <xf numFmtId="10" fontId="0" fillId="36" borderId="1" xfId="0" applyNumberFormat="1" applyFill="1" applyBorder="1"/>
    <xf numFmtId="164" fontId="0" fillId="36" borderId="1" xfId="0" quotePrefix="1" applyNumberFormat="1" applyFill="1" applyBorder="1"/>
    <xf numFmtId="0" fontId="13" fillId="36" borderId="1" xfId="0" applyFont="1" applyFill="1" applyBorder="1"/>
    <xf numFmtId="0" fontId="1" fillId="36" borderId="1" xfId="0" quotePrefix="1" applyFont="1" applyFill="1" applyBorder="1"/>
    <xf numFmtId="164" fontId="1" fillId="0" borderId="1" xfId="0" quotePrefix="1" applyNumberFormat="1" applyFont="1" applyBorder="1"/>
    <xf numFmtId="0" fontId="8" fillId="34" borderId="4" xfId="1" applyFont="1" applyFill="1" applyBorder="1" applyAlignment="1">
      <alignment wrapText="1"/>
    </xf>
    <xf numFmtId="0" fontId="9" fillId="34" borderId="1" xfId="0" applyFont="1" applyFill="1" applyBorder="1"/>
    <xf numFmtId="0" fontId="0" fillId="34" borderId="6" xfId="0" applyFill="1" applyBorder="1"/>
    <xf numFmtId="0" fontId="7" fillId="35" borderId="7" xfId="1" applyFont="1" applyFill="1" applyBorder="1" applyAlignment="1">
      <alignment wrapText="1"/>
    </xf>
    <xf numFmtId="0" fontId="2" fillId="34" borderId="7" xfId="0" applyFont="1" applyFill="1" applyBorder="1"/>
    <xf numFmtId="0" fontId="0" fillId="34" borderId="1" xfId="0" applyFill="1" applyBorder="1" applyAlignment="1">
      <alignment wrapText="1"/>
    </xf>
    <xf numFmtId="0" fontId="1" fillId="34" borderId="0" xfId="0" applyFont="1" applyFill="1"/>
    <xf numFmtId="0" fontId="2" fillId="34" borderId="8" xfId="0" applyFont="1" applyFill="1" applyBorder="1"/>
    <xf numFmtId="165" fontId="18" fillId="0" borderId="0" xfId="2" applyNumberFormat="1" applyFill="1" applyBorder="1" applyAlignment="1" applyProtection="1">
      <alignment horizontal="right" wrapText="1"/>
    </xf>
    <xf numFmtId="0" fontId="23" fillId="0" borderId="0" xfId="1" applyFont="1" applyFill="1" applyBorder="1" applyAlignment="1">
      <alignment wrapText="1"/>
    </xf>
    <xf numFmtId="0" fontId="8" fillId="7" borderId="0" xfId="1" applyFont="1" applyFill="1" applyBorder="1" applyAlignment="1">
      <alignment wrapText="1"/>
    </xf>
    <xf numFmtId="0" fontId="1" fillId="36" borderId="0" xfId="0" applyFont="1" applyFill="1" applyBorder="1"/>
    <xf numFmtId="165" fontId="17" fillId="36" borderId="1" xfId="1" applyNumberFormat="1" applyFont="1" applyFill="1" applyBorder="1" applyAlignment="1">
      <alignment horizontal="center" wrapText="1"/>
    </xf>
    <xf numFmtId="0" fontId="9" fillId="36" borderId="1" xfId="0" applyFont="1" applyFill="1" applyBorder="1"/>
    <xf numFmtId="0" fontId="2" fillId="36" borderId="8" xfId="0" applyFont="1" applyFill="1" applyBorder="1"/>
    <xf numFmtId="0" fontId="0" fillId="36" borderId="0" xfId="0" applyFill="1" applyBorder="1" applyAlignment="1">
      <alignment wrapText="1"/>
    </xf>
    <xf numFmtId="0" fontId="10" fillId="36" borderId="1" xfId="0" applyFont="1" applyFill="1" applyBorder="1"/>
    <xf numFmtId="0" fontId="1" fillId="24" borderId="0" xfId="0" applyFont="1" applyFill="1"/>
    <xf numFmtId="0" fontId="0" fillId="24" borderId="0" xfId="0" applyFill="1"/>
    <xf numFmtId="0" fontId="0" fillId="33" borderId="1" xfId="0" applyFill="1" applyBorder="1"/>
    <xf numFmtId="10" fontId="0" fillId="33" borderId="1" xfId="0" applyNumberFormat="1" applyFill="1" applyBorder="1"/>
    <xf numFmtId="164" fontId="0" fillId="33" borderId="1" xfId="0" quotePrefix="1" applyNumberFormat="1" applyFill="1" applyBorder="1"/>
    <xf numFmtId="0" fontId="13" fillId="33" borderId="1" xfId="0" applyFont="1" applyFill="1" applyBorder="1"/>
    <xf numFmtId="1" fontId="0" fillId="0" borderId="1" xfId="0" applyNumberFormat="1" applyBorder="1"/>
    <xf numFmtId="0" fontId="1" fillId="0" borderId="1" xfId="0" quotePrefix="1" applyFont="1" applyBorder="1"/>
    <xf numFmtId="9" fontId="1" fillId="0" borderId="1" xfId="0" applyNumberFormat="1" applyFont="1" applyBorder="1"/>
    <xf numFmtId="9" fontId="0" fillId="0" borderId="1" xfId="0" applyNumberFormat="1" applyBorder="1"/>
    <xf numFmtId="0" fontId="1" fillId="26" borderId="1" xfId="0" applyFont="1" applyFill="1" applyBorder="1"/>
    <xf numFmtId="9" fontId="0" fillId="26" borderId="1" xfId="0" applyNumberFormat="1" applyFill="1" applyBorder="1"/>
    <xf numFmtId="1" fontId="0" fillId="26" borderId="1" xfId="0" applyNumberFormat="1" applyFill="1" applyBorder="1"/>
    <xf numFmtId="0" fontId="0" fillId="26" borderId="1" xfId="0" applyFill="1" applyBorder="1"/>
    <xf numFmtId="1" fontId="0" fillId="0" borderId="1" xfId="0" applyNumberFormat="1" applyFill="1" applyBorder="1"/>
    <xf numFmtId="0" fontId="2" fillId="0" borderId="3" xfId="0" applyFont="1" applyBorder="1"/>
    <xf numFmtId="0" fontId="0" fillId="0" borderId="5" xfId="0" applyBorder="1"/>
    <xf numFmtId="0" fontId="2" fillId="0" borderId="10" xfId="0" applyFont="1" applyBorder="1"/>
    <xf numFmtId="0" fontId="0" fillId="0" borderId="10" xfId="0" applyBorder="1"/>
    <xf numFmtId="0" fontId="3" fillId="0" borderId="10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5" xfId="0" applyFont="1" applyBorder="1"/>
    <xf numFmtId="0" fontId="1" fillId="0" borderId="10" xfId="0" applyFont="1" applyBorder="1"/>
    <xf numFmtId="0" fontId="1" fillId="24" borderId="0" xfId="0" quotePrefix="1" applyFont="1" applyFill="1"/>
    <xf numFmtId="0" fontId="24" fillId="0" borderId="0" xfId="0" applyFont="1"/>
    <xf numFmtId="0" fontId="27" fillId="0" borderId="0" xfId="0" applyFont="1"/>
    <xf numFmtId="0" fontId="27" fillId="0" borderId="0" xfId="0" applyFont="1" applyAlignment="1">
      <alignment horizontal="left" vertical="center" indent="4"/>
    </xf>
    <xf numFmtId="0" fontId="28" fillId="0" borderId="0" xfId="0" applyFont="1"/>
    <xf numFmtId="0" fontId="1" fillId="0" borderId="1" xfId="0" quotePrefix="1" applyFont="1" applyFill="1" applyBorder="1" applyAlignment="1">
      <alignment wrapText="1"/>
    </xf>
    <xf numFmtId="0" fontId="0" fillId="19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33" borderId="1" xfId="0" quotePrefix="1" applyFill="1" applyBorder="1" applyAlignment="1">
      <alignment wrapText="1"/>
    </xf>
    <xf numFmtId="0" fontId="0" fillId="25" borderId="1" xfId="0" applyFill="1" applyBorder="1" applyAlignment="1">
      <alignment wrapText="1"/>
    </xf>
    <xf numFmtId="0" fontId="1" fillId="27" borderId="1" xfId="0" applyFont="1" applyFill="1" applyBorder="1" applyAlignment="1">
      <alignment wrapText="1"/>
    </xf>
    <xf numFmtId="0" fontId="0" fillId="31" borderId="1" xfId="0" applyFill="1" applyBorder="1" applyAlignment="1">
      <alignment wrapText="1"/>
    </xf>
    <xf numFmtId="0" fontId="0" fillId="28" borderId="1" xfId="0" applyFill="1" applyBorder="1" applyAlignment="1">
      <alignment wrapText="1"/>
    </xf>
    <xf numFmtId="0" fontId="3" fillId="30" borderId="1" xfId="0" applyFont="1" applyFill="1" applyBorder="1" applyAlignment="1">
      <alignment wrapText="1"/>
    </xf>
    <xf numFmtId="0" fontId="3" fillId="24" borderId="1" xfId="0" applyFont="1" applyFill="1" applyBorder="1" applyAlignment="1">
      <alignment wrapText="1"/>
    </xf>
    <xf numFmtId="0" fontId="8" fillId="21" borderId="0" xfId="1" applyFont="1" applyFill="1" applyBorder="1" applyAlignment="1">
      <alignment wrapText="1"/>
    </xf>
    <xf numFmtId="0" fontId="2" fillId="21" borderId="0" xfId="0" applyFont="1" applyFill="1" applyBorder="1" applyAlignment="1">
      <alignment wrapText="1"/>
    </xf>
    <xf numFmtId="0" fontId="5" fillId="21" borderId="0" xfId="0" applyFont="1" applyFill="1" applyBorder="1" applyAlignment="1">
      <alignment wrapText="1"/>
    </xf>
    <xf numFmtId="0" fontId="3" fillId="21" borderId="0" xfId="0" applyFont="1" applyFill="1" applyBorder="1" applyAlignment="1">
      <alignment horizontal="center"/>
    </xf>
    <xf numFmtId="165" fontId="17" fillId="22" borderId="0" xfId="1" applyNumberFormat="1" applyFont="1" applyFill="1" applyBorder="1" applyAlignment="1">
      <alignment horizontal="center" wrapText="1"/>
    </xf>
    <xf numFmtId="0" fontId="0" fillId="30" borderId="0" xfId="0" applyFill="1" applyBorder="1"/>
    <xf numFmtId="0" fontId="0" fillId="32" borderId="0" xfId="0" applyFill="1" applyBorder="1"/>
    <xf numFmtId="37" fontId="0" fillId="33" borderId="0" xfId="0" applyNumberFormat="1" applyFill="1" applyBorder="1"/>
    <xf numFmtId="10" fontId="0" fillId="24" borderId="0" xfId="0" applyNumberFormat="1" applyFill="1" applyBorder="1"/>
    <xf numFmtId="164" fontId="1" fillId="0" borderId="0" xfId="0" quotePrefix="1" applyNumberFormat="1" applyFont="1" applyBorder="1"/>
    <xf numFmtId="0" fontId="0" fillId="37" borderId="1" xfId="0" applyFill="1" applyBorder="1"/>
    <xf numFmtId="164" fontId="0" fillId="0" borderId="1" xfId="0" quotePrefix="1" applyNumberFormat="1" applyFill="1" applyBorder="1"/>
    <xf numFmtId="37" fontId="0" fillId="26" borderId="1" xfId="0" applyNumberFormat="1" applyFill="1" applyBorder="1"/>
    <xf numFmtId="10" fontId="0" fillId="26" borderId="1" xfId="0" applyNumberFormat="1" applyFill="1" applyBorder="1"/>
    <xf numFmtId="0" fontId="0" fillId="26" borderId="1" xfId="0" applyFill="1" applyBorder="1" applyAlignment="1">
      <alignment wrapText="1"/>
    </xf>
    <xf numFmtId="0" fontId="10" fillId="37" borderId="1" xfId="0" applyFont="1" applyFill="1" applyBorder="1"/>
    <xf numFmtId="0" fontId="2" fillId="34" borderId="1" xfId="0" applyFont="1" applyFill="1" applyBorder="1"/>
    <xf numFmtId="0" fontId="0" fillId="34" borderId="0" xfId="0" applyFill="1" applyBorder="1" applyAlignment="1">
      <alignment wrapText="1"/>
    </xf>
    <xf numFmtId="0" fontId="14" fillId="34" borderId="1" xfId="1" applyFont="1" applyFill="1" applyBorder="1" applyAlignment="1">
      <alignment wrapText="1"/>
    </xf>
    <xf numFmtId="0" fontId="3" fillId="38" borderId="1" xfId="0" applyFont="1" applyFill="1" applyBorder="1" applyAlignment="1">
      <alignment vertical="top" wrapText="1"/>
    </xf>
    <xf numFmtId="0" fontId="0" fillId="38" borderId="1" xfId="0" applyFill="1" applyBorder="1"/>
    <xf numFmtId="0" fontId="1" fillId="38" borderId="1" xfId="0" applyFont="1" applyFill="1" applyBorder="1"/>
    <xf numFmtId="0" fontId="3" fillId="38" borderId="1" xfId="0" applyFont="1" applyFill="1" applyBorder="1"/>
    <xf numFmtId="0" fontId="13" fillId="26" borderId="1" xfId="0" applyFont="1" applyFill="1" applyBorder="1"/>
    <xf numFmtId="164" fontId="0" fillId="26" borderId="1" xfId="0" quotePrefix="1" applyNumberFormat="1" applyFill="1" applyBorder="1"/>
    <xf numFmtId="0" fontId="0" fillId="19" borderId="2" xfId="0" applyFill="1" applyBorder="1"/>
    <xf numFmtId="0" fontId="0" fillId="24" borderId="0" xfId="0" applyFill="1" applyBorder="1"/>
    <xf numFmtId="0" fontId="0" fillId="24" borderId="1" xfId="0" applyFill="1" applyBorder="1"/>
    <xf numFmtId="0" fontId="3" fillId="24" borderId="1" xfId="0" applyFont="1" applyFill="1" applyBorder="1" applyAlignment="1">
      <alignment vertical="top" wrapText="1"/>
    </xf>
    <xf numFmtId="0" fontId="2" fillId="24" borderId="1" xfId="0" applyFont="1" applyFill="1" applyBorder="1"/>
    <xf numFmtId="0" fontId="17" fillId="24" borderId="1" xfId="0" applyFont="1" applyFill="1" applyBorder="1"/>
    <xf numFmtId="0" fontId="10" fillId="24" borderId="1" xfId="0" applyFont="1" applyFill="1" applyBorder="1"/>
    <xf numFmtId="0" fontId="1" fillId="24" borderId="1" xfId="0" applyFont="1" applyFill="1" applyBorder="1"/>
    <xf numFmtId="0" fontId="9" fillId="0" borderId="0" xfId="0" applyFont="1"/>
    <xf numFmtId="0" fontId="9" fillId="0" borderId="0" xfId="0" quotePrefix="1" applyFont="1"/>
    <xf numFmtId="166" fontId="0" fillId="0" borderId="0" xfId="0" applyNumberFormat="1" applyBorder="1"/>
    <xf numFmtId="166" fontId="0" fillId="0" borderId="1" xfId="0" applyNumberFormat="1" applyBorder="1"/>
    <xf numFmtId="166" fontId="3" fillId="24" borderId="1" xfId="0" applyNumberFormat="1" applyFont="1" applyFill="1" applyBorder="1" applyAlignment="1">
      <alignment vertical="top" wrapText="1"/>
    </xf>
    <xf numFmtId="166" fontId="0" fillId="27" borderId="1" xfId="0" applyNumberFormat="1" applyFill="1" applyBorder="1"/>
    <xf numFmtId="166" fontId="0" fillId="0" borderId="1" xfId="0" applyNumberFormat="1" applyFill="1" applyBorder="1"/>
    <xf numFmtId="166" fontId="2" fillId="27" borderId="1" xfId="0" applyNumberFormat="1" applyFont="1" applyFill="1" applyBorder="1"/>
    <xf numFmtId="166" fontId="0" fillId="25" borderId="1" xfId="0" applyNumberFormat="1" applyFill="1" applyBorder="1"/>
    <xf numFmtId="166" fontId="0" fillId="19" borderId="1" xfId="0" applyNumberFormat="1" applyFill="1" applyBorder="1"/>
    <xf numFmtId="166" fontId="0" fillId="13" borderId="1" xfId="0" applyNumberFormat="1" applyFill="1" applyBorder="1"/>
    <xf numFmtId="166" fontId="17" fillId="22" borderId="1" xfId="0" applyNumberFormat="1" applyFont="1" applyFill="1" applyBorder="1"/>
    <xf numFmtId="166" fontId="10" fillId="14" borderId="1" xfId="0" applyNumberFormat="1" applyFont="1" applyFill="1" applyBorder="1"/>
    <xf numFmtId="166" fontId="0" fillId="26" borderId="1" xfId="0" applyNumberFormat="1" applyFill="1" applyBorder="1"/>
    <xf numFmtId="166" fontId="17" fillId="27" borderId="1" xfId="0" applyNumberFormat="1" applyFont="1" applyFill="1" applyBorder="1"/>
    <xf numFmtId="166" fontId="1" fillId="0" borderId="1" xfId="0" applyNumberFormat="1" applyFont="1" applyFill="1" applyBorder="1"/>
    <xf numFmtId="166" fontId="0" fillId="33" borderId="1" xfId="0" applyNumberFormat="1" applyFill="1" applyBorder="1"/>
    <xf numFmtId="166" fontId="10" fillId="25" borderId="1" xfId="0" applyNumberFormat="1" applyFont="1" applyFill="1" applyBorder="1"/>
    <xf numFmtId="166" fontId="3" fillId="27" borderId="1" xfId="0" applyNumberFormat="1" applyFont="1" applyFill="1" applyBorder="1"/>
    <xf numFmtId="166" fontId="0" fillId="31" borderId="1" xfId="0" applyNumberFormat="1" applyFill="1" applyBorder="1"/>
    <xf numFmtId="166" fontId="0" fillId="28" borderId="1" xfId="0" applyNumberFormat="1" applyFill="1" applyBorder="1"/>
    <xf numFmtId="166" fontId="3" fillId="30" borderId="1" xfId="0" applyNumberFormat="1" applyFont="1" applyFill="1" applyBorder="1"/>
    <xf numFmtId="166" fontId="3" fillId="24" borderId="1" xfId="0" applyNumberFormat="1" applyFont="1" applyFill="1" applyBorder="1"/>
    <xf numFmtId="0" fontId="1" fillId="19" borderId="6" xfId="3" applyFont="1" applyFill="1" applyBorder="1" applyAlignment="1">
      <alignment horizontal="center"/>
    </xf>
    <xf numFmtId="0" fontId="1" fillId="19" borderId="10" xfId="3" applyFont="1" applyFill="1" applyBorder="1" applyAlignment="1">
      <alignment horizontal="center"/>
    </xf>
    <xf numFmtId="0" fontId="1" fillId="19" borderId="8" xfId="3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1" xfId="2" applyBorder="1" applyAlignment="1">
      <alignment horizontal="center"/>
    </xf>
    <xf numFmtId="0" fontId="16" fillId="0" borderId="0" xfId="1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0" fillId="14" borderId="0" xfId="0" applyFont="1" applyFill="1" applyBorder="1"/>
    <xf numFmtId="0" fontId="3" fillId="9" borderId="0" xfId="0" applyFont="1" applyFill="1" applyBorder="1"/>
    <xf numFmtId="0" fontId="25" fillId="0" borderId="0" xfId="0" applyFont="1" applyFill="1" applyAlignment="1">
      <alignment vertical="center"/>
    </xf>
    <xf numFmtId="3" fontId="3" fillId="0" borderId="1" xfId="0" applyNumberFormat="1" applyFont="1" applyFill="1" applyBorder="1"/>
    <xf numFmtId="3" fontId="0" fillId="0" borderId="1" xfId="0" applyNumberFormat="1" applyFill="1" applyBorder="1"/>
    <xf numFmtId="0" fontId="8" fillId="0" borderId="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0" fillId="26" borderId="2" xfId="0" applyFill="1" applyBorder="1"/>
    <xf numFmtId="37" fontId="0" fillId="26" borderId="2" xfId="0" applyNumberFormat="1" applyFill="1" applyBorder="1"/>
    <xf numFmtId="10" fontId="0" fillId="26" borderId="2" xfId="0" applyNumberFormat="1" applyFill="1" applyBorder="1"/>
    <xf numFmtId="164" fontId="0" fillId="26" borderId="2" xfId="0" quotePrefix="1" applyNumberFormat="1" applyFill="1" applyBorder="1"/>
    <xf numFmtId="0" fontId="13" fillId="26" borderId="2" xfId="0" applyFont="1" applyFill="1" applyBorder="1"/>
    <xf numFmtId="0" fontId="1" fillId="26" borderId="2" xfId="0" applyFont="1" applyFill="1" applyBorder="1" applyAlignment="1">
      <alignment wrapText="1"/>
    </xf>
    <xf numFmtId="0" fontId="0" fillId="24" borderId="2" xfId="0" applyFill="1" applyBorder="1"/>
    <xf numFmtId="0" fontId="0" fillId="37" borderId="2" xfId="0" applyFill="1" applyBorder="1"/>
    <xf numFmtId="166" fontId="0" fillId="37" borderId="2" xfId="0" applyNumberFormat="1" applyFill="1" applyBorder="1"/>
    <xf numFmtId="0" fontId="0" fillId="31" borderId="2" xfId="0" applyFill="1" applyBorder="1"/>
    <xf numFmtId="0" fontId="11" fillId="12" borderId="1" xfId="0" applyFont="1" applyFill="1" applyBorder="1" applyAlignment="1">
      <alignment vertical="center" wrapText="1"/>
    </xf>
    <xf numFmtId="0" fontId="11" fillId="16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</cellXfs>
  <cellStyles count="5">
    <cellStyle name="Currency 2" xfId="4"/>
    <cellStyle name="Hyperlink" xfId="2" builtinId="8"/>
    <cellStyle name="Normal" xfId="0" builtinId="0"/>
    <cellStyle name="Normal 2" xfId="3"/>
    <cellStyle name="Normal_Sheet1" xfId="1"/>
  </cellStyles>
  <dxfs count="0"/>
  <tableStyles count="0" defaultTableStyle="TableStyleMedium2" defaultPivotStyle="PivotStyleLight16"/>
  <colors>
    <mruColors>
      <color rgb="FFCCFF99"/>
      <color rgb="FF66FF33"/>
      <color rgb="FFD60093"/>
      <color rgb="FF00FFFF"/>
      <color rgb="FF0066FF"/>
      <color rgb="FF97E11F"/>
      <color rgb="FFFF99CC"/>
      <color rgb="FFFF99FF"/>
      <color rgb="FFCCFF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bwst3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/T@6" TargetMode="External"/><Relationship Id="rId2" Type="http://schemas.openxmlformats.org/officeDocument/2006/relationships/hyperlink" Target="mailto:F/T@10" TargetMode="External"/><Relationship Id="rId1" Type="http://schemas.openxmlformats.org/officeDocument/2006/relationships/hyperlink" Target="mailto:F/T@8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7"/>
  <sheetViews>
    <sheetView tabSelected="1" topLeftCell="A12" zoomScaleNormal="100" workbookViewId="0">
      <pane xSplit="4" ySplit="1" topLeftCell="E13" activePane="bottomRight" state="frozen"/>
      <selection activeCell="A12" sqref="A12"/>
      <selection pane="topRight" activeCell="F12" sqref="F12"/>
      <selection pane="bottomLeft" activeCell="A19" sqref="A19"/>
      <selection pane="bottomRight" activeCell="E12" sqref="E12"/>
    </sheetView>
  </sheetViews>
  <sheetFormatPr defaultRowHeight="12.75" x14ac:dyDescent="0.2"/>
  <cols>
    <col min="1" max="1" width="9.140625" style="1"/>
    <col min="2" max="2" width="12" style="1" customWidth="1"/>
    <col min="3" max="3" width="11" style="1" customWidth="1"/>
    <col min="4" max="4" width="13.140625" style="1" customWidth="1"/>
    <col min="5" max="5" width="27.28515625" style="1" customWidth="1"/>
    <col min="6" max="6" width="30.140625" style="1" customWidth="1"/>
    <col min="7" max="7" width="10.7109375" style="1" customWidth="1"/>
    <col min="8" max="8" width="12.5703125" style="1" customWidth="1"/>
    <col min="9" max="9" width="11.42578125" style="1" customWidth="1"/>
    <col min="10" max="10" width="14.7109375" style="1" customWidth="1"/>
    <col min="11" max="11" width="8.42578125" style="1" customWidth="1"/>
    <col min="12" max="12" width="11.7109375" style="1" customWidth="1"/>
    <col min="13" max="13" width="12.140625" style="1" customWidth="1"/>
    <col min="14" max="14" width="12.42578125" style="1" customWidth="1"/>
    <col min="15" max="15" width="13.5703125" style="1" customWidth="1"/>
    <col min="16" max="16" width="9.5703125" style="1" customWidth="1"/>
    <col min="17" max="17" width="9.28515625" style="1" customWidth="1"/>
    <col min="18" max="18" width="7.140625" style="20" customWidth="1"/>
    <col min="19" max="19" width="8.42578125" style="20" customWidth="1"/>
    <col min="20" max="20" width="9.140625" style="29"/>
    <col min="21" max="21" width="11" style="152" customWidth="1"/>
    <col min="22" max="22" width="3.140625" style="8" customWidth="1"/>
    <col min="23" max="24" width="4" style="1" customWidth="1"/>
    <col min="25" max="25" width="4.85546875" style="1" customWidth="1"/>
    <col min="26" max="26" width="3.5703125" style="1" customWidth="1"/>
    <col min="27" max="27" width="4" style="8" customWidth="1"/>
    <col min="28" max="28" width="8.140625" style="38" customWidth="1"/>
    <col min="29" max="29" width="10.85546875" style="50" customWidth="1"/>
    <col min="30" max="30" width="41" style="117" customWidth="1"/>
    <col min="31" max="31" width="11.85546875" style="1" customWidth="1"/>
    <col min="32" max="32" width="18.5703125" style="1" customWidth="1"/>
    <col min="33" max="33" width="9.140625" style="1"/>
    <col min="34" max="34" width="8" style="1" customWidth="1"/>
    <col min="35" max="35" width="9.85546875" style="1" customWidth="1"/>
    <col min="36" max="36" width="9.140625" style="1"/>
    <col min="37" max="37" width="8" style="309" customWidth="1"/>
    <col min="38" max="38" width="9.140625" style="1"/>
    <col min="39" max="39" width="9.140625" style="318"/>
    <col min="40" max="45" width="9.140625" style="1"/>
    <col min="47" max="16384" width="9.140625" style="1"/>
  </cols>
  <sheetData>
    <row r="1" spans="1:49" s="10" customFormat="1" ht="15.75" x14ac:dyDescent="0.25">
      <c r="A1" s="9" t="s">
        <v>478</v>
      </c>
      <c r="R1" s="22"/>
      <c r="S1" s="22"/>
      <c r="T1" s="22"/>
      <c r="U1" s="151"/>
      <c r="V1" s="22"/>
      <c r="AA1" s="22"/>
      <c r="AB1" s="37"/>
      <c r="AC1" s="51"/>
      <c r="AD1" s="24"/>
      <c r="AK1" s="308"/>
      <c r="AM1" s="317"/>
    </row>
    <row r="2" spans="1:49" s="10" customFormat="1" x14ac:dyDescent="0.2">
      <c r="M2" s="25"/>
      <c r="R2" s="22"/>
      <c r="S2" s="22"/>
      <c r="T2" s="22"/>
      <c r="U2" s="151"/>
      <c r="V2" s="22"/>
      <c r="AA2" s="22"/>
      <c r="AB2" s="37"/>
      <c r="AC2" s="51"/>
      <c r="AD2" s="24"/>
      <c r="AK2" s="308"/>
      <c r="AM2" s="317"/>
    </row>
    <row r="3" spans="1:49" s="10" customFormat="1" x14ac:dyDescent="0.2">
      <c r="A3" s="11"/>
      <c r="M3" s="25"/>
      <c r="R3" s="22"/>
      <c r="S3" s="22"/>
      <c r="T3" s="22"/>
      <c r="U3" s="151"/>
      <c r="V3" s="22"/>
      <c r="AA3" s="22"/>
      <c r="AB3" s="37"/>
      <c r="AC3" s="51"/>
      <c r="AD3" s="24"/>
      <c r="AK3" s="308"/>
      <c r="AM3" s="317"/>
    </row>
    <row r="4" spans="1:49" s="10" customFormat="1" x14ac:dyDescent="0.2">
      <c r="A4" s="81"/>
      <c r="M4" s="25"/>
      <c r="O4" s="28"/>
      <c r="R4" s="22"/>
      <c r="S4" s="22"/>
      <c r="T4" s="22"/>
      <c r="U4" s="151"/>
      <c r="V4" s="22"/>
      <c r="AA4" s="22"/>
      <c r="AB4" s="37"/>
      <c r="AC4" s="51"/>
      <c r="AD4" s="24"/>
      <c r="AK4" s="308"/>
      <c r="AM4" s="317"/>
    </row>
    <row r="5" spans="1:49" s="10" customFormat="1" x14ac:dyDescent="0.2">
      <c r="A5" s="136"/>
      <c r="M5" s="25"/>
      <c r="O5" s="28"/>
      <c r="R5" s="22"/>
      <c r="S5" s="22"/>
      <c r="T5" s="22"/>
      <c r="U5" s="151"/>
      <c r="V5" s="22"/>
      <c r="AA5" s="22"/>
      <c r="AB5" s="37"/>
      <c r="AC5" s="51"/>
      <c r="AD5" s="24"/>
      <c r="AK5" s="308"/>
      <c r="AM5" s="317"/>
    </row>
    <row r="6" spans="1:49" s="10" customFormat="1" x14ac:dyDescent="0.2">
      <c r="A6" s="36"/>
      <c r="O6" s="28"/>
      <c r="R6" s="22"/>
      <c r="S6" s="22"/>
      <c r="T6" s="22"/>
      <c r="U6" s="151"/>
      <c r="V6" s="22"/>
      <c r="AA6" s="22"/>
      <c r="AB6" s="37"/>
      <c r="AC6" s="51"/>
      <c r="AD6" s="24"/>
      <c r="AK6" s="308"/>
      <c r="AM6" s="317"/>
    </row>
    <row r="7" spans="1:49" s="10" customFormat="1" x14ac:dyDescent="0.2">
      <c r="A7" s="43"/>
      <c r="G7" s="1"/>
      <c r="R7" s="22"/>
      <c r="S7" s="22"/>
      <c r="T7" s="22"/>
      <c r="U7" s="151"/>
      <c r="V7" s="22"/>
      <c r="AA7" s="22"/>
      <c r="AB7" s="37"/>
      <c r="AC7" s="51"/>
      <c r="AD7" s="24"/>
      <c r="AK7" s="308"/>
      <c r="AM7" s="317"/>
    </row>
    <row r="8" spans="1:49" s="10" customFormat="1" x14ac:dyDescent="0.2">
      <c r="A8" s="79"/>
      <c r="R8" s="22"/>
      <c r="S8" s="22"/>
      <c r="T8" s="22"/>
      <c r="U8" s="151"/>
      <c r="V8" s="22"/>
      <c r="AA8" s="22"/>
      <c r="AB8" s="37"/>
      <c r="AC8" s="51"/>
      <c r="AD8" s="24"/>
      <c r="AK8" s="308"/>
      <c r="AM8" s="317"/>
    </row>
    <row r="9" spans="1:49" s="10" customFormat="1" x14ac:dyDescent="0.2">
      <c r="A9" s="142"/>
      <c r="R9" s="22"/>
      <c r="S9" s="22"/>
      <c r="T9" s="22"/>
      <c r="U9" s="151"/>
      <c r="V9" s="22"/>
      <c r="AA9" s="22"/>
      <c r="AB9" s="37"/>
      <c r="AC9" s="51"/>
      <c r="AD9" s="24"/>
      <c r="AK9" s="308"/>
      <c r="AM9" s="317"/>
    </row>
    <row r="10" spans="1:49" s="10" customFormat="1" x14ac:dyDescent="0.2">
      <c r="A10" s="205"/>
      <c r="R10" s="22"/>
      <c r="S10" s="22"/>
      <c r="T10" s="22"/>
      <c r="U10" s="151"/>
      <c r="V10" s="22"/>
      <c r="AA10" s="22"/>
      <c r="AB10" s="37"/>
      <c r="AC10" s="51"/>
      <c r="AD10" s="24"/>
      <c r="AK10" s="308"/>
      <c r="AM10" s="317"/>
    </row>
    <row r="11" spans="1:49" s="10" customFormat="1" x14ac:dyDescent="0.2">
      <c r="A11" s="186"/>
      <c r="R11" s="22"/>
      <c r="S11" s="22"/>
      <c r="T11" s="22"/>
      <c r="U11" s="151"/>
      <c r="V11" s="22"/>
      <c r="AA11" s="22"/>
      <c r="AB11" s="37"/>
      <c r="AC11" s="51"/>
      <c r="AD11" s="24"/>
      <c r="AK11" s="308"/>
      <c r="AM11" s="317"/>
    </row>
    <row r="12" spans="1:49" s="2" customFormat="1" ht="137.25" customHeight="1" x14ac:dyDescent="0.2">
      <c r="A12" s="2" t="s">
        <v>0</v>
      </c>
      <c r="B12" s="2" t="s">
        <v>1</v>
      </c>
      <c r="C12" s="2" t="s">
        <v>2</v>
      </c>
      <c r="D12" s="2" t="s">
        <v>4</v>
      </c>
      <c r="E12" s="2" t="s">
        <v>385</v>
      </c>
      <c r="F12" s="2" t="s">
        <v>301</v>
      </c>
      <c r="G12" s="2" t="s">
        <v>508</v>
      </c>
      <c r="H12" s="2" t="s">
        <v>105</v>
      </c>
      <c r="I12" s="2" t="s">
        <v>106</v>
      </c>
      <c r="J12" s="2" t="s">
        <v>511</v>
      </c>
      <c r="K12" s="2" t="s">
        <v>512</v>
      </c>
      <c r="L12" s="19" t="s">
        <v>441</v>
      </c>
      <c r="M12" s="2" t="s">
        <v>242</v>
      </c>
      <c r="N12" s="2" t="s">
        <v>448</v>
      </c>
      <c r="O12" s="19" t="s">
        <v>509</v>
      </c>
      <c r="P12" s="19" t="s">
        <v>438</v>
      </c>
      <c r="Q12" s="19" t="s">
        <v>510</v>
      </c>
      <c r="R12" s="13" t="s">
        <v>433</v>
      </c>
      <c r="S12" s="181"/>
      <c r="T12" s="183"/>
      <c r="U12" s="153"/>
      <c r="V12" s="31"/>
      <c r="X12" s="366"/>
      <c r="Y12" s="367"/>
      <c r="Z12" s="368"/>
      <c r="AA12" s="369"/>
      <c r="AB12" s="39"/>
      <c r="AC12" s="49"/>
      <c r="AD12" s="31"/>
      <c r="AH12" s="301"/>
      <c r="AJ12" s="21"/>
      <c r="AK12" s="310"/>
      <c r="AL12" s="183"/>
      <c r="AM12" s="319"/>
    </row>
    <row r="13" spans="1:49" s="365" customFormat="1" ht="15" x14ac:dyDescent="0.2">
      <c r="A13" s="123">
        <v>1415</v>
      </c>
      <c r="B13" s="354" t="s">
        <v>233</v>
      </c>
      <c r="C13" s="355" t="s">
        <v>234</v>
      </c>
      <c r="D13" s="354" t="s">
        <v>235</v>
      </c>
      <c r="E13" s="345" t="s">
        <v>382</v>
      </c>
      <c r="F13" s="30" t="s">
        <v>382</v>
      </c>
      <c r="G13" s="77"/>
      <c r="H13" s="77"/>
      <c r="I13" s="77">
        <v>400</v>
      </c>
      <c r="J13" s="77"/>
      <c r="K13" s="77"/>
      <c r="L13" s="77"/>
      <c r="M13" s="77"/>
      <c r="N13" s="77"/>
      <c r="O13" s="77"/>
      <c r="P13" s="77"/>
      <c r="Q13" s="77"/>
      <c r="R13" s="356">
        <f>SUM(G13:Q13)</f>
        <v>400</v>
      </c>
      <c r="S13" s="356"/>
      <c r="T13" s="357"/>
      <c r="U13" s="358"/>
      <c r="V13" s="356"/>
      <c r="W13" s="356"/>
      <c r="X13" s="356"/>
      <c r="Y13" s="356"/>
      <c r="Z13" s="356"/>
      <c r="AA13" s="356"/>
      <c r="AB13" s="359"/>
      <c r="AC13" s="360"/>
      <c r="AD13" s="361"/>
      <c r="AE13" s="356"/>
      <c r="AF13" s="356"/>
      <c r="AG13" s="356"/>
      <c r="AH13" s="356"/>
      <c r="AI13" s="356"/>
      <c r="AJ13" s="140"/>
      <c r="AK13" s="362"/>
      <c r="AL13" s="363"/>
      <c r="AM13" s="364"/>
      <c r="AN13" s="356"/>
      <c r="AO13" s="356"/>
      <c r="AP13" s="356"/>
      <c r="AQ13" s="356"/>
      <c r="AR13" s="356"/>
      <c r="AS13" s="356"/>
      <c r="AT13" s="307"/>
      <c r="AU13" s="356"/>
      <c r="AV13" s="356"/>
      <c r="AW13" s="356"/>
    </row>
    <row r="14" spans="1:49" s="148" customFormat="1" x14ac:dyDescent="0.2">
      <c r="A14" s="63">
        <v>1415</v>
      </c>
      <c r="B14" s="45" t="s">
        <v>117</v>
      </c>
      <c r="C14" s="45" t="s">
        <v>118</v>
      </c>
      <c r="D14" s="45" t="s">
        <v>119</v>
      </c>
      <c r="E14" s="54" t="s">
        <v>348</v>
      </c>
      <c r="F14" s="117" t="s">
        <v>348</v>
      </c>
      <c r="G14" s="8"/>
      <c r="H14" s="8"/>
      <c r="I14" s="8"/>
      <c r="J14" s="8"/>
      <c r="K14" s="8"/>
      <c r="L14" s="8"/>
      <c r="M14" s="8"/>
      <c r="N14" s="8"/>
      <c r="O14" s="8">
        <v>600</v>
      </c>
      <c r="P14" s="8"/>
      <c r="Q14" s="8"/>
      <c r="R14" s="180">
        <f>SUM(G14:Q14)</f>
        <v>600</v>
      </c>
      <c r="S14" s="182"/>
      <c r="T14" s="184"/>
      <c r="U14" s="152"/>
      <c r="V14" s="8"/>
      <c r="W14" s="1"/>
      <c r="X14" s="1"/>
      <c r="Y14" s="1"/>
      <c r="Z14" s="1"/>
      <c r="AA14" s="8"/>
      <c r="AB14" s="185"/>
      <c r="AC14" s="50"/>
      <c r="AD14" s="117"/>
      <c r="AE14" s="1"/>
      <c r="AF14" s="129"/>
      <c r="AG14" s="129"/>
      <c r="AH14" s="144"/>
      <c r="AI14" s="8"/>
      <c r="AJ14" s="129"/>
      <c r="AK14" s="309"/>
      <c r="AL14" s="129"/>
      <c r="AM14" s="320"/>
      <c r="AN14" s="129"/>
      <c r="AO14" s="129"/>
      <c r="AP14" s="129"/>
      <c r="AQ14" s="129"/>
      <c r="AR14" s="129"/>
      <c r="AS14" s="129"/>
      <c r="AT14" s="1"/>
      <c r="AU14" s="129"/>
      <c r="AV14" s="129"/>
      <c r="AW14" s="129"/>
    </row>
    <row r="15" spans="1:49" x14ac:dyDescent="0.2">
      <c r="A15" s="63">
        <v>1415</v>
      </c>
      <c r="B15" s="45" t="s">
        <v>133</v>
      </c>
      <c r="C15" s="45" t="s">
        <v>134</v>
      </c>
      <c r="D15" s="45" t="s">
        <v>135</v>
      </c>
      <c r="E15" s="22" t="s">
        <v>389</v>
      </c>
      <c r="F15" s="45"/>
      <c r="G15" s="8"/>
      <c r="H15" s="8"/>
      <c r="I15" s="8"/>
      <c r="J15" s="8"/>
      <c r="K15" s="8"/>
      <c r="L15" s="8"/>
      <c r="M15" s="8"/>
      <c r="N15" s="8"/>
      <c r="O15" s="8">
        <v>600</v>
      </c>
      <c r="P15" s="8"/>
      <c r="Q15" s="8"/>
      <c r="R15" s="180">
        <f>SUM(G15:Q15)</f>
        <v>600</v>
      </c>
      <c r="S15" s="182"/>
      <c r="T15" s="184"/>
      <c r="AB15" s="185"/>
      <c r="AF15" s="130"/>
      <c r="AG15" s="130"/>
      <c r="AH15" s="144"/>
      <c r="AI15" s="8"/>
      <c r="AJ15" s="130"/>
      <c r="AK15" s="311"/>
      <c r="AL15" s="130"/>
      <c r="AM15" s="322"/>
      <c r="AN15" s="130"/>
      <c r="AO15" s="130"/>
      <c r="AP15" s="130"/>
      <c r="AQ15" s="130"/>
      <c r="AR15" s="130"/>
      <c r="AS15" s="130"/>
      <c r="AT15" s="136"/>
      <c r="AU15" s="130"/>
      <c r="AV15" s="130"/>
      <c r="AW15" s="129"/>
    </row>
    <row r="16" spans="1:49" x14ac:dyDescent="0.2">
      <c r="A16" s="22">
        <v>1415</v>
      </c>
      <c r="B16" s="8" t="s">
        <v>43</v>
      </c>
      <c r="C16" s="8" t="s">
        <v>44</v>
      </c>
      <c r="D16" s="8" t="s">
        <v>45</v>
      </c>
      <c r="E16" s="63"/>
      <c r="F16" s="117" t="s">
        <v>355</v>
      </c>
      <c r="G16" s="8"/>
      <c r="H16" s="8"/>
      <c r="I16" s="8"/>
      <c r="J16" s="8"/>
      <c r="K16" s="8"/>
      <c r="L16" s="8"/>
      <c r="M16" s="8"/>
      <c r="N16" s="8"/>
      <c r="O16" s="8">
        <v>600</v>
      </c>
      <c r="P16" s="8"/>
      <c r="Q16" s="8"/>
      <c r="R16" s="180">
        <f>SUM(G16:Q16)</f>
        <v>600</v>
      </c>
      <c r="S16" s="182"/>
      <c r="T16" s="184"/>
      <c r="V16" s="32"/>
      <c r="AF16" s="129"/>
      <c r="AG16" s="129"/>
      <c r="AH16" s="144"/>
      <c r="AI16" s="8"/>
      <c r="AJ16" s="129"/>
      <c r="AL16" s="129"/>
      <c r="AM16" s="320"/>
      <c r="AN16" s="129"/>
      <c r="AO16" s="129"/>
      <c r="AP16" s="129"/>
      <c r="AQ16" s="129"/>
      <c r="AR16" s="129"/>
      <c r="AS16" s="129"/>
      <c r="AU16" s="129"/>
      <c r="AV16" s="129"/>
    </row>
    <row r="17" spans="1:49" x14ac:dyDescent="0.2">
      <c r="A17" s="63">
        <v>1415</v>
      </c>
      <c r="B17" s="45" t="s">
        <v>136</v>
      </c>
      <c r="C17" s="45" t="s">
        <v>137</v>
      </c>
      <c r="D17" s="45" t="s">
        <v>138</v>
      </c>
      <c r="E17" s="54" t="s">
        <v>390</v>
      </c>
      <c r="F17" s="117" t="s">
        <v>356</v>
      </c>
      <c r="G17" s="8"/>
      <c r="H17" s="8"/>
      <c r="I17" s="8"/>
      <c r="J17" s="8"/>
      <c r="K17" s="8"/>
      <c r="L17" s="8"/>
      <c r="M17" s="8"/>
      <c r="N17" s="8"/>
      <c r="O17" s="8">
        <v>600</v>
      </c>
      <c r="P17" s="8"/>
      <c r="Q17" s="8"/>
      <c r="R17" s="245">
        <f>SUM(G17:Q17)</f>
        <v>600</v>
      </c>
      <c r="S17" s="245"/>
      <c r="T17" s="184"/>
      <c r="U17" s="246"/>
      <c r="V17" s="245"/>
      <c r="W17" s="245"/>
      <c r="X17" s="245"/>
      <c r="Y17" s="245"/>
      <c r="Z17" s="245"/>
      <c r="AA17" s="245"/>
      <c r="AB17" s="247"/>
      <c r="AC17" s="248"/>
      <c r="AD17" s="275"/>
      <c r="AE17" s="245"/>
      <c r="AF17" s="245"/>
      <c r="AG17" s="245"/>
      <c r="AH17" s="144"/>
      <c r="AI17" s="8"/>
      <c r="AJ17" s="245"/>
      <c r="AL17" s="245"/>
      <c r="AM17" s="331"/>
      <c r="AN17" s="245"/>
      <c r="AO17" s="245"/>
      <c r="AP17" s="245"/>
      <c r="AQ17" s="245"/>
      <c r="AR17" s="245"/>
      <c r="AS17" s="245"/>
      <c r="AT17" s="186"/>
      <c r="AU17" s="245"/>
      <c r="AV17" s="245"/>
      <c r="AW17" s="129"/>
    </row>
    <row r="18" spans="1:49" x14ac:dyDescent="0.2">
      <c r="A18" s="63">
        <v>1415</v>
      </c>
      <c r="B18" s="45" t="s">
        <v>142</v>
      </c>
      <c r="C18" s="45" t="s">
        <v>48</v>
      </c>
      <c r="D18" s="45" t="s">
        <v>143</v>
      </c>
      <c r="E18" s="54" t="s">
        <v>357</v>
      </c>
      <c r="F18" s="117" t="s">
        <v>357</v>
      </c>
      <c r="G18" s="8"/>
      <c r="H18" s="8"/>
      <c r="I18" s="8"/>
      <c r="J18" s="8"/>
      <c r="K18" s="8"/>
      <c r="L18" s="8"/>
      <c r="M18" s="8"/>
      <c r="N18" s="8"/>
      <c r="O18" s="8">
        <v>600</v>
      </c>
      <c r="P18" s="8"/>
      <c r="Q18" s="8"/>
      <c r="R18" s="180">
        <f>SUM(G18:Q18)</f>
        <v>600</v>
      </c>
      <c r="S18" s="182"/>
      <c r="T18" s="184"/>
      <c r="AB18" s="185"/>
      <c r="AF18" s="133"/>
      <c r="AG18" s="133"/>
      <c r="AH18" s="144"/>
      <c r="AI18" s="8"/>
      <c r="AJ18" s="133"/>
      <c r="AK18" s="312"/>
      <c r="AL18" s="133"/>
      <c r="AM18" s="329"/>
      <c r="AN18" s="133"/>
      <c r="AO18" s="133"/>
      <c r="AP18" s="133"/>
      <c r="AQ18" s="133"/>
      <c r="AR18" s="133"/>
      <c r="AS18" s="133"/>
      <c r="AU18" s="133"/>
      <c r="AV18" s="133"/>
      <c r="AW18" s="129"/>
    </row>
    <row r="19" spans="1:49" x14ac:dyDescent="0.2">
      <c r="A19" s="22">
        <v>1415</v>
      </c>
      <c r="B19" s="8" t="s">
        <v>50</v>
      </c>
      <c r="C19" s="8" t="s">
        <v>40</v>
      </c>
      <c r="D19" s="8" t="s">
        <v>51</v>
      </c>
      <c r="E19" s="63"/>
      <c r="F19" s="117" t="s">
        <v>359</v>
      </c>
      <c r="G19" s="8"/>
      <c r="H19" s="8"/>
      <c r="I19" s="8"/>
      <c r="J19" s="8"/>
      <c r="K19" s="8"/>
      <c r="L19" s="8"/>
      <c r="M19" s="8"/>
      <c r="N19" s="8"/>
      <c r="O19" s="8">
        <v>600</v>
      </c>
      <c r="P19" s="8"/>
      <c r="Q19" s="8"/>
      <c r="R19" s="180">
        <f>SUM(G19:Q19)</f>
        <v>600</v>
      </c>
      <c r="S19" s="182"/>
      <c r="T19" s="184"/>
      <c r="V19" s="33"/>
      <c r="W19" s="8"/>
      <c r="X19" s="8"/>
      <c r="Y19" s="8"/>
      <c r="Z19" s="8"/>
      <c r="AB19" s="113"/>
      <c r="AH19" s="144"/>
      <c r="AI19" s="8"/>
    </row>
    <row r="20" spans="1:49" x14ac:dyDescent="0.2">
      <c r="A20" s="22">
        <v>1415</v>
      </c>
      <c r="B20" s="8" t="s">
        <v>52</v>
      </c>
      <c r="C20" s="8" t="s">
        <v>53</v>
      </c>
      <c r="D20" s="8" t="s">
        <v>54</v>
      </c>
      <c r="E20" s="63"/>
      <c r="F20" s="117" t="s">
        <v>360</v>
      </c>
      <c r="G20" s="8"/>
      <c r="H20" s="8"/>
      <c r="I20" s="8"/>
      <c r="J20" s="8"/>
      <c r="K20" s="8"/>
      <c r="L20" s="8"/>
      <c r="M20" s="8"/>
      <c r="N20" s="8"/>
      <c r="O20" s="8">
        <v>600</v>
      </c>
      <c r="P20" s="8"/>
      <c r="Q20" s="8"/>
      <c r="R20" s="180">
        <f>SUM(G20:Q20)</f>
        <v>600</v>
      </c>
      <c r="S20" s="182"/>
      <c r="T20" s="184"/>
      <c r="V20" s="32"/>
      <c r="W20" s="12"/>
      <c r="X20" s="12"/>
      <c r="Y20" s="12"/>
      <c r="Z20" s="12"/>
      <c r="AB20" s="41"/>
      <c r="AC20" s="55"/>
      <c r="AE20" s="75"/>
      <c r="AF20" s="26"/>
      <c r="AG20" s="26"/>
      <c r="AH20" s="144"/>
      <c r="AI20" s="8"/>
      <c r="AJ20" s="26"/>
      <c r="AL20" s="26"/>
      <c r="AM20" s="325"/>
      <c r="AN20" s="26"/>
      <c r="AO20" s="26"/>
      <c r="AP20" s="26"/>
      <c r="AQ20" s="26"/>
      <c r="AR20" s="26"/>
      <c r="AS20" s="26"/>
      <c r="AT20" s="136"/>
      <c r="AU20" s="26"/>
      <c r="AV20" s="26"/>
    </row>
    <row r="21" spans="1:49" x14ac:dyDescent="0.2">
      <c r="A21" s="22">
        <v>1415</v>
      </c>
      <c r="B21" s="8" t="s">
        <v>60</v>
      </c>
      <c r="C21" s="8" t="s">
        <v>61</v>
      </c>
      <c r="D21" s="8" t="s">
        <v>62</v>
      </c>
      <c r="E21" s="63"/>
      <c r="F21" s="117" t="s">
        <v>363</v>
      </c>
      <c r="G21" s="8"/>
      <c r="H21" s="8"/>
      <c r="I21" s="8"/>
      <c r="J21" s="8"/>
      <c r="K21" s="8"/>
      <c r="L21" s="8"/>
      <c r="M21" s="8"/>
      <c r="N21" s="8"/>
      <c r="O21" s="8">
        <v>600</v>
      </c>
      <c r="P21" s="8"/>
      <c r="Q21" s="8"/>
      <c r="R21" s="180">
        <f>SUM(G21:Q21)</f>
        <v>600</v>
      </c>
      <c r="S21" s="182"/>
      <c r="T21" s="184"/>
      <c r="V21" s="32"/>
      <c r="AE21" s="65"/>
      <c r="AF21" s="143"/>
      <c r="AG21" s="143"/>
      <c r="AH21" s="144"/>
      <c r="AI21" s="8"/>
      <c r="AJ21" s="143"/>
      <c r="AK21" s="313"/>
      <c r="AL21" s="143"/>
      <c r="AM21" s="332"/>
      <c r="AN21" s="143"/>
      <c r="AO21" s="143"/>
      <c r="AP21" s="143"/>
      <c r="AQ21" s="143"/>
      <c r="AR21" s="143"/>
      <c r="AS21" s="143"/>
      <c r="AU21" s="143"/>
      <c r="AV21" s="143"/>
    </row>
    <row r="22" spans="1:49" x14ac:dyDescent="0.2">
      <c r="A22" s="63">
        <v>1415</v>
      </c>
      <c r="B22" s="45" t="s">
        <v>151</v>
      </c>
      <c r="C22" s="45" t="s">
        <v>152</v>
      </c>
      <c r="D22" s="45" t="s">
        <v>66</v>
      </c>
      <c r="E22" s="22" t="s">
        <v>365</v>
      </c>
      <c r="F22" s="117" t="s">
        <v>365</v>
      </c>
      <c r="G22" s="8"/>
      <c r="H22" s="8"/>
      <c r="I22" s="8"/>
      <c r="J22" s="8"/>
      <c r="K22" s="8"/>
      <c r="L22" s="8"/>
      <c r="M22" s="8"/>
      <c r="N22" s="8"/>
      <c r="O22" s="8">
        <v>600</v>
      </c>
      <c r="P22" s="8"/>
      <c r="Q22" s="8"/>
      <c r="R22" s="180">
        <f>SUM(G22:Q22)</f>
        <v>600</v>
      </c>
      <c r="S22" s="182"/>
      <c r="T22" s="184"/>
      <c r="AB22" s="185"/>
      <c r="AE22" s="27"/>
      <c r="AH22" s="304"/>
      <c r="AI22" s="8"/>
      <c r="AW22" s="129"/>
    </row>
    <row r="23" spans="1:49" x14ac:dyDescent="0.2">
      <c r="A23" s="63">
        <v>1415</v>
      </c>
      <c r="B23" s="45" t="s">
        <v>153</v>
      </c>
      <c r="C23" s="45" t="s">
        <v>84</v>
      </c>
      <c r="D23" s="45" t="s">
        <v>154</v>
      </c>
      <c r="E23" s="22" t="s">
        <v>393</v>
      </c>
      <c r="F23" s="45"/>
      <c r="G23" s="8"/>
      <c r="H23" s="8"/>
      <c r="I23" s="8"/>
      <c r="J23" s="8"/>
      <c r="K23" s="8"/>
      <c r="L23" s="8"/>
      <c r="M23" s="8"/>
      <c r="N23" s="8"/>
      <c r="O23" s="8">
        <v>600</v>
      </c>
      <c r="P23" s="8"/>
      <c r="Q23" s="8"/>
      <c r="R23" s="180">
        <f>SUM(G23:Q23)</f>
        <v>600</v>
      </c>
      <c r="S23" s="182"/>
      <c r="T23" s="184"/>
      <c r="AB23" s="185"/>
      <c r="AH23" s="144"/>
      <c r="AI23" s="8"/>
      <c r="AT23" s="348"/>
      <c r="AW23" s="129"/>
    </row>
    <row r="24" spans="1:49" s="8" customFormat="1" ht="25.5" x14ac:dyDescent="0.2">
      <c r="A24" s="63">
        <v>1415</v>
      </c>
      <c r="B24" s="54" t="s">
        <v>155</v>
      </c>
      <c r="C24" s="54" t="s">
        <v>156</v>
      </c>
      <c r="D24" s="54" t="s">
        <v>157</v>
      </c>
      <c r="E24" s="54" t="s">
        <v>366</v>
      </c>
      <c r="F24" s="117" t="s">
        <v>366</v>
      </c>
      <c r="O24" s="8">
        <v>600</v>
      </c>
      <c r="R24" s="180">
        <f>SUM(G24:Q24)</f>
        <v>600</v>
      </c>
      <c r="S24" s="182"/>
      <c r="T24" s="184"/>
      <c r="U24" s="152"/>
      <c r="W24" s="1"/>
      <c r="X24" s="1"/>
      <c r="Y24" s="1"/>
      <c r="Z24" s="1"/>
      <c r="AB24" s="185"/>
      <c r="AC24" s="50"/>
      <c r="AD24" s="117"/>
      <c r="AE24" s="18"/>
      <c r="AF24" s="1"/>
      <c r="AG24" s="1"/>
      <c r="AH24" s="144"/>
      <c r="AJ24" s="1"/>
      <c r="AK24" s="309"/>
      <c r="AL24" s="1"/>
      <c r="AM24" s="318"/>
      <c r="AN24" s="1"/>
      <c r="AO24" s="1"/>
      <c r="AP24" s="1"/>
      <c r="AQ24" s="1"/>
      <c r="AR24" s="1"/>
      <c r="AS24" s="1"/>
      <c r="AT24" s="1"/>
      <c r="AU24" s="1"/>
      <c r="AV24" s="1"/>
      <c r="AW24" s="130"/>
    </row>
    <row r="25" spans="1:49" s="8" customFormat="1" x14ac:dyDescent="0.2">
      <c r="A25" s="22">
        <v>1415</v>
      </c>
      <c r="B25" s="102" t="s">
        <v>95</v>
      </c>
      <c r="C25" s="102" t="s">
        <v>81</v>
      </c>
      <c r="D25" s="102" t="s">
        <v>96</v>
      </c>
      <c r="E25" s="63"/>
      <c r="F25" s="62"/>
      <c r="O25" s="8">
        <v>600</v>
      </c>
      <c r="R25" s="180">
        <f>SUM(G25:Q25)</f>
        <v>600</v>
      </c>
      <c r="S25" s="182"/>
      <c r="T25" s="184"/>
      <c r="U25" s="152"/>
      <c r="V25" s="32"/>
      <c r="W25" s="26"/>
      <c r="X25" s="26"/>
      <c r="Y25" s="26"/>
      <c r="Z25" s="26"/>
      <c r="AB25" s="40"/>
      <c r="AC25" s="50"/>
      <c r="AD25" s="117"/>
      <c r="AE25" s="1"/>
      <c r="AF25" s="1"/>
      <c r="AG25" s="1"/>
      <c r="AH25" s="144"/>
      <c r="AJ25" s="1"/>
      <c r="AK25" s="309"/>
      <c r="AL25" s="1"/>
      <c r="AM25" s="318"/>
      <c r="AN25" s="1"/>
      <c r="AO25" s="1"/>
      <c r="AP25" s="1"/>
      <c r="AQ25" s="1"/>
      <c r="AR25" s="1"/>
      <c r="AS25" s="1"/>
      <c r="AT25" s="166"/>
      <c r="AU25" s="1"/>
      <c r="AV25" s="1"/>
      <c r="AW25" s="1"/>
    </row>
    <row r="26" spans="1:49" s="8" customFormat="1" ht="15" x14ac:dyDescent="0.2">
      <c r="A26" s="123">
        <v>1415</v>
      </c>
      <c r="B26" s="114" t="s">
        <v>222</v>
      </c>
      <c r="C26" s="344" t="s">
        <v>223</v>
      </c>
      <c r="D26" s="114" t="s">
        <v>240</v>
      </c>
      <c r="E26" s="349" t="s">
        <v>456</v>
      </c>
      <c r="F26" s="103"/>
      <c r="O26" s="8">
        <v>600</v>
      </c>
      <c r="R26" s="180">
        <f>SUM(G26:Q26)</f>
        <v>600</v>
      </c>
      <c r="S26" s="182"/>
      <c r="T26" s="184"/>
      <c r="U26" s="152"/>
      <c r="W26" s="1"/>
      <c r="X26" s="1"/>
      <c r="Y26" s="1"/>
      <c r="Z26" s="1"/>
      <c r="AB26" s="225"/>
      <c r="AC26" s="50"/>
      <c r="AD26" s="117"/>
      <c r="AE26" s="1"/>
      <c r="AF26" s="1"/>
      <c r="AG26" s="1"/>
      <c r="AH26" s="144"/>
      <c r="AJ26" s="1"/>
      <c r="AK26" s="309"/>
      <c r="AL26" s="1"/>
      <c r="AM26" s="318"/>
      <c r="AN26" s="1"/>
      <c r="AO26" s="1"/>
      <c r="AP26" s="1"/>
      <c r="AQ26" s="1"/>
      <c r="AR26" s="1"/>
      <c r="AS26" s="1"/>
      <c r="AT26" s="130"/>
      <c r="AU26" s="1"/>
      <c r="AV26" s="1"/>
      <c r="AW26" s="59"/>
    </row>
    <row r="27" spans="1:49" x14ac:dyDescent="0.2">
      <c r="A27" s="63">
        <v>1415</v>
      </c>
      <c r="B27" s="45" t="s">
        <v>171</v>
      </c>
      <c r="C27" s="45" t="s">
        <v>172</v>
      </c>
      <c r="D27" s="45" t="s">
        <v>173</v>
      </c>
      <c r="E27" s="54" t="s">
        <v>369</v>
      </c>
      <c r="F27" s="117" t="s">
        <v>369</v>
      </c>
      <c r="G27" s="8"/>
      <c r="H27" s="8"/>
      <c r="I27" s="8"/>
      <c r="J27" s="8"/>
      <c r="K27" s="8"/>
      <c r="L27" s="8"/>
      <c r="M27" s="8"/>
      <c r="N27" s="8"/>
      <c r="O27" s="8">
        <v>600</v>
      </c>
      <c r="P27" s="8"/>
      <c r="Q27" s="8"/>
      <c r="R27" s="180">
        <f>SUM(G27:Q27)</f>
        <v>600</v>
      </c>
      <c r="S27" s="182"/>
      <c r="T27" s="184"/>
      <c r="AB27" s="185"/>
      <c r="AH27" s="144"/>
      <c r="AI27" s="8"/>
      <c r="AW27" s="129"/>
    </row>
    <row r="28" spans="1:49" x14ac:dyDescent="0.2">
      <c r="A28" s="51">
        <v>1415</v>
      </c>
      <c r="B28" s="52" t="s">
        <v>70</v>
      </c>
      <c r="C28" s="52" t="s">
        <v>71</v>
      </c>
      <c r="D28" s="52" t="s">
        <v>72</v>
      </c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>
        <v>600</v>
      </c>
      <c r="P28" s="52"/>
      <c r="Q28" s="52"/>
      <c r="R28" s="180">
        <f>SUM(G28:Q28)</f>
        <v>600</v>
      </c>
      <c r="S28" s="182"/>
      <c r="T28" s="184"/>
      <c r="V28" s="121"/>
      <c r="W28" s="52"/>
      <c r="X28" s="52"/>
      <c r="Y28" s="52"/>
      <c r="Z28" s="52"/>
      <c r="AA28" s="52"/>
      <c r="AB28" s="122"/>
      <c r="AC28" s="52"/>
      <c r="AD28" s="73"/>
      <c r="AE28" s="52"/>
      <c r="AH28" s="144"/>
      <c r="AI28" s="8"/>
    </row>
    <row r="29" spans="1:49" x14ac:dyDescent="0.2">
      <c r="A29" s="63">
        <v>1415</v>
      </c>
      <c r="B29" s="45" t="s">
        <v>175</v>
      </c>
      <c r="C29" s="45" t="s">
        <v>176</v>
      </c>
      <c r="D29" s="45" t="s">
        <v>177</v>
      </c>
      <c r="E29" s="54" t="s">
        <v>397</v>
      </c>
      <c r="F29" s="45"/>
      <c r="G29" s="8"/>
      <c r="H29" s="8"/>
      <c r="I29" s="8"/>
      <c r="J29" s="8"/>
      <c r="K29" s="8"/>
      <c r="L29" s="8"/>
      <c r="M29" s="8"/>
      <c r="N29" s="8"/>
      <c r="O29" s="8">
        <v>600</v>
      </c>
      <c r="P29" s="8"/>
      <c r="Q29" s="8"/>
      <c r="R29" s="180">
        <f>SUM(G29:Q29)</f>
        <v>600</v>
      </c>
      <c r="S29" s="182"/>
      <c r="T29" s="184"/>
      <c r="V29" s="59"/>
      <c r="W29" s="59"/>
      <c r="X29" s="59"/>
      <c r="Y29" s="59"/>
      <c r="Z29" s="59"/>
      <c r="AB29" s="185"/>
      <c r="AC29" s="60"/>
      <c r="AD29" s="273"/>
      <c r="AE29" s="59"/>
      <c r="AF29" s="52"/>
      <c r="AG29" s="52"/>
      <c r="AH29" s="144"/>
      <c r="AI29" s="8"/>
      <c r="AJ29" s="52"/>
      <c r="AK29" s="314"/>
      <c r="AL29" s="52"/>
      <c r="AM29" s="330"/>
      <c r="AN29" s="52"/>
      <c r="AO29" s="52"/>
      <c r="AP29" s="52"/>
      <c r="AQ29" s="52"/>
      <c r="AR29" s="52"/>
      <c r="AS29" s="52"/>
      <c r="AU29" s="52"/>
      <c r="AV29" s="52"/>
      <c r="AW29" s="75"/>
    </row>
    <row r="30" spans="1:49" x14ac:dyDescent="0.2">
      <c r="A30" s="63">
        <v>1415</v>
      </c>
      <c r="B30" s="45" t="s">
        <v>73</v>
      </c>
      <c r="C30" s="45" t="s">
        <v>74</v>
      </c>
      <c r="D30" s="45" t="s">
        <v>75</v>
      </c>
      <c r="E30" s="22" t="s">
        <v>400</v>
      </c>
      <c r="F30" s="45"/>
      <c r="G30" s="8"/>
      <c r="H30" s="8"/>
      <c r="I30" s="8"/>
      <c r="J30" s="8"/>
      <c r="K30" s="8"/>
      <c r="L30" s="8"/>
      <c r="M30" s="8"/>
      <c r="N30" s="8"/>
      <c r="O30" s="8">
        <v>600</v>
      </c>
      <c r="P30" s="8"/>
      <c r="Q30" s="8"/>
      <c r="R30" s="180">
        <f>SUM(G30:Q30)</f>
        <v>600</v>
      </c>
      <c r="S30" s="182"/>
      <c r="T30" s="184"/>
      <c r="V30" s="59"/>
      <c r="W30" s="59"/>
      <c r="X30" s="59"/>
      <c r="Y30" s="59"/>
      <c r="Z30" s="59"/>
      <c r="AB30" s="185"/>
      <c r="AC30" s="60"/>
      <c r="AD30" s="273"/>
      <c r="AE30" s="59"/>
      <c r="AH30" s="144"/>
      <c r="AI30" s="8"/>
      <c r="AW30" s="292"/>
    </row>
    <row r="31" spans="1:49" x14ac:dyDescent="0.2">
      <c r="A31" s="22">
        <v>1415</v>
      </c>
      <c r="B31" s="8" t="s">
        <v>76</v>
      </c>
      <c r="C31" s="8" t="s">
        <v>38</v>
      </c>
      <c r="D31" s="8" t="s">
        <v>77</v>
      </c>
      <c r="E31" s="63"/>
      <c r="F31" s="117" t="s">
        <v>372</v>
      </c>
      <c r="G31" s="8"/>
      <c r="H31" s="8"/>
      <c r="I31" s="8"/>
      <c r="J31" s="8"/>
      <c r="K31" s="8"/>
      <c r="L31" s="8"/>
      <c r="M31" s="8"/>
      <c r="N31" s="8"/>
      <c r="O31" s="8">
        <v>600</v>
      </c>
      <c r="P31" s="8"/>
      <c r="Q31" s="8"/>
      <c r="R31" s="180">
        <f>SUM(G31:Q31)</f>
        <v>600</v>
      </c>
      <c r="S31" s="182"/>
      <c r="T31" s="184"/>
      <c r="V31" s="33"/>
      <c r="W31" s="8"/>
      <c r="X31" s="8"/>
      <c r="Y31" s="8"/>
      <c r="Z31" s="8"/>
      <c r="AB31" s="113"/>
      <c r="AC31" s="55"/>
      <c r="AH31" s="144"/>
      <c r="AI31" s="8"/>
    </row>
    <row r="32" spans="1:49" s="65" customFormat="1" x14ac:dyDescent="0.2">
      <c r="A32" s="63">
        <v>1415</v>
      </c>
      <c r="B32" s="45" t="s">
        <v>213</v>
      </c>
      <c r="C32" s="45" t="s">
        <v>214</v>
      </c>
      <c r="D32" s="45" t="s">
        <v>215</v>
      </c>
      <c r="E32" s="54" t="s">
        <v>406</v>
      </c>
      <c r="F32" s="45"/>
      <c r="G32" s="8"/>
      <c r="H32" s="8"/>
      <c r="I32" s="8"/>
      <c r="J32" s="8"/>
      <c r="K32" s="8"/>
      <c r="L32" s="8"/>
      <c r="M32" s="8"/>
      <c r="N32" s="8"/>
      <c r="O32" s="8">
        <v>600</v>
      </c>
      <c r="P32" s="8"/>
      <c r="Q32" s="8"/>
      <c r="R32" s="180">
        <f>SUM(G32:Q32)</f>
        <v>600</v>
      </c>
      <c r="S32" s="182"/>
      <c r="T32" s="184"/>
      <c r="U32" s="152"/>
      <c r="V32" s="59"/>
      <c r="W32" s="59"/>
      <c r="X32" s="59"/>
      <c r="Y32" s="59"/>
      <c r="Z32" s="59"/>
      <c r="AA32" s="8"/>
      <c r="AB32" s="225"/>
      <c r="AC32" s="60"/>
      <c r="AD32" s="273"/>
      <c r="AE32" s="59"/>
      <c r="AF32" s="59"/>
      <c r="AG32" s="59"/>
      <c r="AH32" s="144"/>
      <c r="AI32" s="8"/>
      <c r="AJ32" s="59"/>
      <c r="AK32" s="309"/>
      <c r="AL32" s="59"/>
      <c r="AM32" s="324"/>
      <c r="AN32" s="59"/>
      <c r="AO32" s="59"/>
      <c r="AP32" s="59"/>
      <c r="AQ32" s="59"/>
      <c r="AR32" s="59"/>
      <c r="AS32" s="59"/>
      <c r="AT32" s="148"/>
      <c r="AU32" s="59"/>
      <c r="AV32" s="59"/>
      <c r="AW32" s="297"/>
    </row>
    <row r="33" spans="1:49" ht="15" x14ac:dyDescent="0.2">
      <c r="A33" s="123">
        <v>1415</v>
      </c>
      <c r="B33" s="99" t="s">
        <v>236</v>
      </c>
      <c r="C33" s="105" t="s">
        <v>127</v>
      </c>
      <c r="D33" s="103" t="s">
        <v>237</v>
      </c>
      <c r="E33" s="345" t="s">
        <v>459</v>
      </c>
      <c r="F33" s="45"/>
      <c r="G33" s="8"/>
      <c r="H33" s="8"/>
      <c r="I33" s="8"/>
      <c r="J33" s="8"/>
      <c r="K33" s="8"/>
      <c r="L33" s="8"/>
      <c r="M33" s="8"/>
      <c r="N33" s="8"/>
      <c r="O33" s="8">
        <v>600</v>
      </c>
      <c r="P33" s="8"/>
      <c r="Q33" s="8"/>
      <c r="R33" s="256">
        <f>SUM(G33:Q33)</f>
        <v>600</v>
      </c>
      <c r="S33" s="256"/>
      <c r="T33" s="294"/>
      <c r="U33" s="295"/>
      <c r="V33" s="256"/>
      <c r="W33" s="256"/>
      <c r="X33" s="256"/>
      <c r="Y33" s="256"/>
      <c r="Z33" s="256"/>
      <c r="AA33" s="256"/>
      <c r="AB33" s="306"/>
      <c r="AC33" s="305"/>
      <c r="AD33" s="296"/>
      <c r="AE33" s="256"/>
      <c r="AF33" s="256"/>
      <c r="AG33" s="256"/>
      <c r="AH33" s="256"/>
      <c r="AI33" s="256"/>
      <c r="AJ33" s="256"/>
      <c r="AL33" s="256"/>
      <c r="AM33" s="328"/>
      <c r="AN33" s="256"/>
      <c r="AO33" s="256"/>
      <c r="AP33" s="256"/>
      <c r="AQ33" s="256"/>
      <c r="AR33" s="256"/>
      <c r="AS33" s="256"/>
      <c r="AU33" s="256"/>
      <c r="AV33" s="256"/>
      <c r="AW33" s="256"/>
    </row>
    <row r="34" spans="1:49" s="59" customFormat="1" x14ac:dyDescent="0.2">
      <c r="A34" s="22">
        <v>1415</v>
      </c>
      <c r="B34" s="22" t="s">
        <v>82</v>
      </c>
      <c r="C34" s="22" t="s">
        <v>38</v>
      </c>
      <c r="D34" s="22" t="s">
        <v>83</v>
      </c>
      <c r="E34" s="63"/>
      <c r="F34" s="62"/>
      <c r="G34" s="8"/>
      <c r="H34" s="8"/>
      <c r="I34" s="8"/>
      <c r="J34" s="8"/>
      <c r="K34" s="8"/>
      <c r="L34" s="8"/>
      <c r="M34" s="8"/>
      <c r="N34" s="8"/>
      <c r="O34" s="8">
        <v>800</v>
      </c>
      <c r="P34" s="8"/>
      <c r="Q34" s="8"/>
      <c r="R34" s="180">
        <f>SUM(G34:Q34)</f>
        <v>800</v>
      </c>
      <c r="S34" s="182"/>
      <c r="T34" s="184"/>
      <c r="U34" s="152"/>
      <c r="V34" s="32"/>
      <c r="W34" s="26"/>
      <c r="X34" s="26"/>
      <c r="Y34" s="26"/>
      <c r="Z34" s="26"/>
      <c r="AA34" s="8"/>
      <c r="AB34" s="40"/>
      <c r="AC34" s="26"/>
      <c r="AD34" s="117"/>
      <c r="AE34" s="1"/>
      <c r="AF34" s="1"/>
      <c r="AG34" s="1"/>
      <c r="AH34" s="144"/>
      <c r="AI34" s="8"/>
      <c r="AJ34" s="1"/>
      <c r="AK34" s="309"/>
      <c r="AL34" s="1"/>
      <c r="AM34" s="318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25.5" x14ac:dyDescent="0.2">
      <c r="A35" s="63">
        <v>1415</v>
      </c>
      <c r="B35" s="45" t="s">
        <v>123</v>
      </c>
      <c r="C35" s="45" t="s">
        <v>124</v>
      </c>
      <c r="D35" s="45" t="s">
        <v>125</v>
      </c>
      <c r="E35" s="54" t="s">
        <v>350</v>
      </c>
      <c r="F35" s="117" t="s">
        <v>350</v>
      </c>
      <c r="G35" s="350"/>
      <c r="H35" s="350">
        <v>1000</v>
      </c>
      <c r="I35" s="23"/>
      <c r="J35" s="23"/>
      <c r="K35" s="23"/>
      <c r="L35" s="23"/>
      <c r="M35" s="350"/>
      <c r="N35" s="23"/>
      <c r="O35" s="23"/>
      <c r="P35" s="23"/>
      <c r="Q35" s="23"/>
      <c r="R35" s="180">
        <f>SUM(G35:Q35)</f>
        <v>1000</v>
      </c>
      <c r="S35" s="182"/>
      <c r="T35" s="184"/>
      <c r="V35" s="23"/>
      <c r="W35" s="18"/>
      <c r="X35" s="18"/>
      <c r="Y35" s="18"/>
      <c r="Z35" s="18"/>
      <c r="AA35" s="23"/>
      <c r="AB35" s="225"/>
      <c r="AC35" s="48"/>
      <c r="AD35" s="274"/>
      <c r="AF35" s="133"/>
      <c r="AG35" s="133"/>
      <c r="AH35" s="144"/>
      <c r="AI35" s="8"/>
      <c r="AJ35" s="133"/>
      <c r="AK35" s="312"/>
      <c r="AL35" s="133"/>
      <c r="AM35" s="329"/>
      <c r="AN35" s="133"/>
      <c r="AO35" s="133"/>
      <c r="AP35" s="133"/>
      <c r="AQ35" s="133"/>
      <c r="AR35" s="133"/>
      <c r="AS35" s="133"/>
      <c r="AU35" s="133"/>
      <c r="AV35" s="133"/>
      <c r="AW35" s="129"/>
    </row>
    <row r="36" spans="1:49" x14ac:dyDescent="0.2">
      <c r="A36" s="63">
        <v>1415</v>
      </c>
      <c r="B36" s="45" t="s">
        <v>120</v>
      </c>
      <c r="C36" s="45" t="s">
        <v>121</v>
      </c>
      <c r="D36" s="45" t="s">
        <v>122</v>
      </c>
      <c r="E36" s="22" t="s">
        <v>387</v>
      </c>
      <c r="F36" s="117" t="s">
        <v>349</v>
      </c>
      <c r="G36" s="8">
        <v>1112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180">
        <f>SUM(G36:Q36)</f>
        <v>1112</v>
      </c>
      <c r="S36" s="182"/>
      <c r="T36" s="184"/>
      <c r="AB36" s="185"/>
      <c r="AE36" s="12"/>
      <c r="AF36" s="133"/>
      <c r="AG36" s="133"/>
      <c r="AH36" s="144"/>
      <c r="AI36" s="8"/>
      <c r="AJ36" s="133"/>
      <c r="AK36" s="312"/>
      <c r="AL36" s="133"/>
      <c r="AM36" s="329"/>
      <c r="AN36" s="133"/>
      <c r="AO36" s="133"/>
      <c r="AP36" s="133"/>
      <c r="AQ36" s="133"/>
      <c r="AR36" s="133"/>
      <c r="AS36" s="133"/>
      <c r="AT36" s="347"/>
      <c r="AU36" s="133"/>
      <c r="AV36" s="133"/>
      <c r="AW36" s="129"/>
    </row>
    <row r="37" spans="1:49" x14ac:dyDescent="0.2">
      <c r="A37" s="63">
        <v>1415</v>
      </c>
      <c r="B37" s="45" t="s">
        <v>132</v>
      </c>
      <c r="C37" s="45" t="s">
        <v>68</v>
      </c>
      <c r="D37" s="45" t="s">
        <v>41</v>
      </c>
      <c r="E37" s="54" t="s">
        <v>354</v>
      </c>
      <c r="F37" s="117" t="s">
        <v>354</v>
      </c>
      <c r="G37" s="8">
        <v>1112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180">
        <f>SUM(G37:Q37)</f>
        <v>1112</v>
      </c>
      <c r="S37" s="182"/>
      <c r="T37" s="184"/>
      <c r="AB37" s="185"/>
      <c r="AF37" s="129"/>
      <c r="AG37" s="129"/>
      <c r="AH37" s="144"/>
      <c r="AI37" s="8"/>
      <c r="AJ37" s="129"/>
      <c r="AL37" s="129"/>
      <c r="AM37" s="320"/>
      <c r="AN37" s="129"/>
      <c r="AO37" s="129"/>
      <c r="AP37" s="129"/>
      <c r="AQ37" s="129"/>
      <c r="AR37" s="129"/>
      <c r="AS37" s="129"/>
      <c r="AT37" s="139"/>
      <c r="AU37" s="129"/>
      <c r="AV37" s="129"/>
      <c r="AW37" s="133"/>
    </row>
    <row r="38" spans="1:49" x14ac:dyDescent="0.2">
      <c r="A38" s="63">
        <v>1415</v>
      </c>
      <c r="B38" s="45" t="s">
        <v>174</v>
      </c>
      <c r="C38" s="45" t="s">
        <v>38</v>
      </c>
      <c r="D38" s="45" t="s">
        <v>501</v>
      </c>
      <c r="E38" s="54" t="s">
        <v>370</v>
      </c>
      <c r="F38" s="117" t="s">
        <v>370</v>
      </c>
      <c r="G38" s="8">
        <v>1112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180">
        <f>SUM(G38:Q38)</f>
        <v>1112</v>
      </c>
      <c r="S38" s="182"/>
      <c r="T38" s="184"/>
      <c r="AB38" s="185"/>
      <c r="AH38" s="302"/>
      <c r="AI38" s="8"/>
      <c r="AT38" s="136"/>
      <c r="AW38" s="129"/>
    </row>
    <row r="39" spans="1:49" x14ac:dyDescent="0.2">
      <c r="A39" s="22">
        <v>1415</v>
      </c>
      <c r="B39" s="22" t="s">
        <v>78</v>
      </c>
      <c r="C39" s="22" t="s">
        <v>79</v>
      </c>
      <c r="D39" s="22" t="s">
        <v>80</v>
      </c>
      <c r="E39" s="63"/>
      <c r="F39" s="117" t="s">
        <v>373</v>
      </c>
      <c r="G39" s="8">
        <v>1112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180">
        <f>SUM(G39:Q39)</f>
        <v>1112</v>
      </c>
      <c r="S39" s="182"/>
      <c r="T39" s="184"/>
      <c r="V39" s="32"/>
      <c r="AB39" s="42"/>
      <c r="AH39" s="144"/>
      <c r="AI39" s="8"/>
      <c r="AT39" s="136"/>
      <c r="AW39" s="8"/>
    </row>
    <row r="40" spans="1:49" x14ac:dyDescent="0.2">
      <c r="A40" s="63">
        <v>1415</v>
      </c>
      <c r="B40" s="45" t="s">
        <v>199</v>
      </c>
      <c r="C40" s="45" t="s">
        <v>200</v>
      </c>
      <c r="D40" s="45" t="s">
        <v>201</v>
      </c>
      <c r="E40" s="54" t="s">
        <v>377</v>
      </c>
      <c r="F40" s="117" t="s">
        <v>377</v>
      </c>
      <c r="G40" s="8">
        <v>1112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180">
        <f>SUM(G40:Q40)</f>
        <v>1112</v>
      </c>
      <c r="S40" s="182"/>
      <c r="T40" s="184"/>
      <c r="AB40" s="185"/>
      <c r="AH40" s="144"/>
      <c r="AI40" s="8"/>
      <c r="AT40" s="347"/>
      <c r="AW40" s="26"/>
    </row>
    <row r="41" spans="1:49" x14ac:dyDescent="0.2">
      <c r="A41" s="63">
        <v>1415</v>
      </c>
      <c r="B41" s="45" t="s">
        <v>205</v>
      </c>
      <c r="C41" s="45" t="s">
        <v>206</v>
      </c>
      <c r="D41" s="45" t="s">
        <v>207</v>
      </c>
      <c r="E41" s="54" t="s">
        <v>379</v>
      </c>
      <c r="F41" s="117" t="s">
        <v>379</v>
      </c>
      <c r="G41" s="8">
        <v>1112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180">
        <f>SUM(G41:Q41)</f>
        <v>1112</v>
      </c>
      <c r="S41" s="182"/>
      <c r="T41" s="184"/>
      <c r="AB41" s="185"/>
      <c r="AF41" s="59"/>
      <c r="AG41" s="59"/>
      <c r="AH41" s="302"/>
      <c r="AI41" s="8"/>
      <c r="AJ41" s="59"/>
      <c r="AL41" s="59"/>
      <c r="AM41" s="324"/>
      <c r="AN41" s="59"/>
      <c r="AO41" s="59"/>
      <c r="AP41" s="59"/>
      <c r="AQ41" s="59"/>
      <c r="AR41" s="59"/>
      <c r="AS41" s="59"/>
      <c r="AT41" s="108"/>
      <c r="AU41" s="59"/>
      <c r="AV41" s="59"/>
      <c r="AW41" s="75"/>
    </row>
    <row r="42" spans="1:49" x14ac:dyDescent="0.2">
      <c r="A42" s="63">
        <v>1415</v>
      </c>
      <c r="B42" s="45" t="s">
        <v>211</v>
      </c>
      <c r="C42" s="45" t="s">
        <v>212</v>
      </c>
      <c r="D42" s="45" t="s">
        <v>86</v>
      </c>
      <c r="E42" s="234" t="s">
        <v>405</v>
      </c>
      <c r="F42" s="117" t="s">
        <v>381</v>
      </c>
      <c r="G42" s="8"/>
      <c r="H42" s="8"/>
      <c r="I42" s="8"/>
      <c r="J42" s="8"/>
      <c r="K42" s="8"/>
      <c r="L42" s="8"/>
      <c r="M42" s="351">
        <v>1370</v>
      </c>
      <c r="N42" s="8"/>
      <c r="O42" s="8"/>
      <c r="P42" s="8"/>
      <c r="Q42" s="8"/>
      <c r="R42" s="180">
        <f>SUM(G42:Q42)</f>
        <v>1370</v>
      </c>
      <c r="S42" s="182"/>
      <c r="T42" s="184"/>
      <c r="AB42" s="185"/>
      <c r="AF42" s="59"/>
      <c r="AG42" s="59"/>
      <c r="AH42" s="144"/>
      <c r="AI42" s="8"/>
      <c r="AJ42" s="59"/>
      <c r="AL42" s="59"/>
      <c r="AM42" s="324"/>
      <c r="AN42" s="59"/>
      <c r="AO42" s="59"/>
      <c r="AP42" s="59"/>
      <c r="AQ42" s="59"/>
      <c r="AR42" s="59"/>
      <c r="AS42" s="59"/>
      <c r="AT42" s="74"/>
      <c r="AU42" s="59"/>
      <c r="AV42" s="59"/>
      <c r="AW42" s="297"/>
    </row>
    <row r="43" spans="1:49" s="187" customFormat="1" x14ac:dyDescent="0.2">
      <c r="A43" s="123">
        <v>1415</v>
      </c>
      <c r="B43" s="99" t="s">
        <v>219</v>
      </c>
      <c r="C43" s="352" t="s">
        <v>220</v>
      </c>
      <c r="D43" s="103" t="s">
        <v>221</v>
      </c>
      <c r="E43" s="24" t="s">
        <v>362</v>
      </c>
      <c r="F43" s="117" t="s">
        <v>362</v>
      </c>
      <c r="G43" s="8"/>
      <c r="H43" s="8"/>
      <c r="I43" s="8"/>
      <c r="J43" s="8"/>
      <c r="K43" s="8"/>
      <c r="L43" s="8"/>
      <c r="M43" s="8"/>
      <c r="N43" s="8">
        <v>1500</v>
      </c>
      <c r="O43" s="8"/>
      <c r="P43" s="8"/>
      <c r="Q43" s="8"/>
      <c r="R43" s="180">
        <f>SUM(G43:Q43)</f>
        <v>1500</v>
      </c>
      <c r="S43" s="182"/>
      <c r="T43" s="184"/>
      <c r="U43" s="152"/>
      <c r="V43" s="59"/>
      <c r="W43" s="59"/>
      <c r="X43" s="59"/>
      <c r="Y43" s="59"/>
      <c r="Z43" s="59"/>
      <c r="AA43" s="8"/>
      <c r="AB43" s="225"/>
      <c r="AC43" s="60"/>
      <c r="AD43" s="273"/>
      <c r="AE43" s="59"/>
      <c r="AF43" s="27"/>
      <c r="AG43" s="27"/>
      <c r="AH43" s="144"/>
      <c r="AI43" s="8"/>
      <c r="AJ43" s="27"/>
      <c r="AK43" s="313"/>
      <c r="AL43" s="27"/>
      <c r="AM43" s="327"/>
      <c r="AN43" s="27"/>
      <c r="AO43" s="27"/>
      <c r="AP43" s="27"/>
      <c r="AQ43" s="27"/>
      <c r="AR43" s="27"/>
      <c r="AS43" s="27"/>
      <c r="AT43" s="129"/>
      <c r="AU43" s="27"/>
      <c r="AV43" s="27"/>
      <c r="AW43" s="1"/>
    </row>
    <row r="44" spans="1:49" x14ac:dyDescent="0.2">
      <c r="A44" s="63">
        <v>1415</v>
      </c>
      <c r="B44" s="45" t="s">
        <v>187</v>
      </c>
      <c r="C44" s="45" t="s">
        <v>188</v>
      </c>
      <c r="D44" s="45" t="s">
        <v>189</v>
      </c>
      <c r="E44" s="54" t="s">
        <v>402</v>
      </c>
      <c r="F44" s="117" t="s">
        <v>371</v>
      </c>
      <c r="G44" s="8"/>
      <c r="H44" s="8"/>
      <c r="I44" s="8"/>
      <c r="J44" s="8"/>
      <c r="K44" s="8"/>
      <c r="L44" s="8"/>
      <c r="M44" s="8"/>
      <c r="N44" s="8">
        <v>1500</v>
      </c>
      <c r="O44" s="8"/>
      <c r="P44" s="8"/>
      <c r="Q44" s="8"/>
      <c r="R44" s="180">
        <f>SUM(G44:Q44)</f>
        <v>1500</v>
      </c>
      <c r="S44" s="182"/>
      <c r="T44" s="184"/>
      <c r="V44" s="59"/>
      <c r="W44" s="59"/>
      <c r="X44" s="59"/>
      <c r="Y44" s="59"/>
      <c r="Z44" s="59"/>
      <c r="AB44" s="225"/>
      <c r="AC44" s="60"/>
      <c r="AD44" s="273"/>
      <c r="AE44" s="59"/>
      <c r="AH44" s="144"/>
      <c r="AI44" s="8"/>
      <c r="AT44" s="139"/>
      <c r="AW44" s="59"/>
    </row>
    <row r="45" spans="1:49" s="75" customFormat="1" x14ac:dyDescent="0.2">
      <c r="A45" s="63">
        <v>1415</v>
      </c>
      <c r="B45" s="45" t="s">
        <v>196</v>
      </c>
      <c r="C45" s="45" t="s">
        <v>197</v>
      </c>
      <c r="D45" s="45" t="s">
        <v>198</v>
      </c>
      <c r="E45" s="22" t="s">
        <v>376</v>
      </c>
      <c r="F45" s="117" t="s">
        <v>376</v>
      </c>
      <c r="G45" s="8"/>
      <c r="H45" s="8"/>
      <c r="I45" s="8"/>
      <c r="J45" s="8"/>
      <c r="K45" s="8"/>
      <c r="L45" s="8"/>
      <c r="M45" s="8"/>
      <c r="N45" s="8"/>
      <c r="O45" s="8"/>
      <c r="P45" s="8">
        <v>1650</v>
      </c>
      <c r="Q45" s="8"/>
      <c r="R45" s="180">
        <f>SUM(G45:Q45)</f>
        <v>1650</v>
      </c>
      <c r="S45" s="182"/>
      <c r="T45" s="184"/>
      <c r="U45" s="152"/>
      <c r="V45" s="8"/>
      <c r="W45" s="83"/>
      <c r="X45" s="1"/>
      <c r="Y45" s="1"/>
      <c r="Z45" s="1"/>
      <c r="AA45" s="8"/>
      <c r="AB45" s="225"/>
      <c r="AC45" s="50"/>
      <c r="AD45" s="272"/>
      <c r="AE45" s="1"/>
      <c r="AF45" s="1"/>
      <c r="AG45" s="1"/>
      <c r="AH45" s="144"/>
      <c r="AI45" s="8"/>
      <c r="AJ45" s="1"/>
      <c r="AK45" s="309"/>
      <c r="AL45" s="1"/>
      <c r="AM45" s="318"/>
      <c r="AN45" s="1"/>
      <c r="AO45" s="1"/>
      <c r="AP45" s="1"/>
      <c r="AQ45" s="1"/>
      <c r="AR45" s="1"/>
      <c r="AS45" s="1"/>
      <c r="AT45" s="1"/>
      <c r="AU45" s="1"/>
      <c r="AV45" s="1"/>
      <c r="AW45" s="26"/>
    </row>
    <row r="46" spans="1:49" x14ac:dyDescent="0.2">
      <c r="A46" s="63">
        <v>1415</v>
      </c>
      <c r="B46" s="45" t="s">
        <v>168</v>
      </c>
      <c r="C46" s="45" t="s">
        <v>169</v>
      </c>
      <c r="D46" s="45" t="s">
        <v>170</v>
      </c>
      <c r="E46" s="54" t="s">
        <v>368</v>
      </c>
      <c r="F46" s="117" t="s">
        <v>368</v>
      </c>
      <c r="G46" s="8"/>
      <c r="H46" s="8"/>
      <c r="I46" s="8"/>
      <c r="J46" s="8"/>
      <c r="K46" s="8">
        <v>1735</v>
      </c>
      <c r="L46" s="8"/>
      <c r="M46" s="8"/>
      <c r="N46" s="8"/>
      <c r="O46" s="8"/>
      <c r="P46" s="8"/>
      <c r="Q46" s="8"/>
      <c r="R46" s="180">
        <f>SUM(G46:Q46)</f>
        <v>1735</v>
      </c>
      <c r="S46" s="182"/>
      <c r="T46" s="184"/>
      <c r="AB46" s="185"/>
      <c r="AH46" s="144"/>
      <c r="AI46" s="8"/>
      <c r="AT46" s="136"/>
      <c r="AW46" s="129"/>
    </row>
    <row r="47" spans="1:49" x14ac:dyDescent="0.2">
      <c r="A47" s="22">
        <v>1415</v>
      </c>
      <c r="B47" s="44" t="s">
        <v>92</v>
      </c>
      <c r="C47" s="44" t="s">
        <v>93</v>
      </c>
      <c r="D47" s="44" t="s">
        <v>94</v>
      </c>
      <c r="E47" s="63"/>
      <c r="F47" s="117" t="s">
        <v>353</v>
      </c>
      <c r="G47" s="8"/>
      <c r="H47" s="8"/>
      <c r="I47" s="8"/>
      <c r="J47" s="8"/>
      <c r="K47" s="8"/>
      <c r="L47" s="8">
        <v>1800</v>
      </c>
      <c r="M47" s="8"/>
      <c r="N47" s="8"/>
      <c r="O47" s="8"/>
      <c r="P47" s="8"/>
      <c r="Q47" s="8"/>
      <c r="R47" s="180">
        <f>SUM(G47:Q47)</f>
        <v>1800</v>
      </c>
      <c r="S47" s="182"/>
      <c r="T47" s="184"/>
      <c r="V47" s="134"/>
      <c r="W47" s="132"/>
      <c r="X47" s="129"/>
      <c r="Y47" s="129"/>
      <c r="Z47" s="129"/>
      <c r="AB47" s="135"/>
      <c r="AC47" s="131"/>
      <c r="AD47" s="137"/>
      <c r="AE47" s="129"/>
      <c r="AF47" s="138"/>
      <c r="AG47" s="138"/>
      <c r="AH47" s="303"/>
      <c r="AI47" s="8"/>
      <c r="AJ47" s="138"/>
      <c r="AK47" s="177"/>
      <c r="AL47" s="138"/>
      <c r="AM47" s="333"/>
      <c r="AN47" s="138"/>
      <c r="AO47" s="138"/>
      <c r="AP47" s="138"/>
      <c r="AQ47" s="138"/>
      <c r="AR47" s="138"/>
      <c r="AS47" s="138"/>
      <c r="AU47" s="138"/>
      <c r="AV47" s="138"/>
    </row>
    <row r="48" spans="1:49" s="292" customFormat="1" x14ac:dyDescent="0.2">
      <c r="A48" s="22">
        <v>1415</v>
      </c>
      <c r="B48" s="22" t="s">
        <v>47</v>
      </c>
      <c r="C48" s="22" t="s">
        <v>48</v>
      </c>
      <c r="D48" s="22" t="s">
        <v>49</v>
      </c>
      <c r="E48" s="63"/>
      <c r="F48" s="62"/>
      <c r="G48" s="8"/>
      <c r="H48" s="8"/>
      <c r="I48" s="8"/>
      <c r="J48" s="8"/>
      <c r="K48" s="8"/>
      <c r="L48" s="8"/>
      <c r="M48" s="8"/>
      <c r="N48" s="8"/>
      <c r="O48" s="8"/>
      <c r="P48" s="8">
        <v>1800</v>
      </c>
      <c r="Q48" s="8"/>
      <c r="R48" s="180">
        <f>SUM(G48:Q48)</f>
        <v>1800</v>
      </c>
      <c r="S48" s="182"/>
      <c r="T48" s="184"/>
      <c r="U48" s="152"/>
      <c r="V48" s="32"/>
      <c r="W48" s="1"/>
      <c r="X48" s="1"/>
      <c r="Y48" s="1"/>
      <c r="Z48" s="1"/>
      <c r="AA48" s="8"/>
      <c r="AB48" s="38"/>
      <c r="AC48" s="50"/>
      <c r="AD48" s="117"/>
      <c r="AE48" s="62"/>
      <c r="AF48" s="75"/>
      <c r="AG48" s="75"/>
      <c r="AH48" s="144"/>
      <c r="AI48" s="8"/>
      <c r="AJ48" s="75"/>
      <c r="AK48" s="312"/>
      <c r="AL48" s="75"/>
      <c r="AM48" s="326"/>
      <c r="AN48" s="75"/>
      <c r="AO48" s="75"/>
      <c r="AP48" s="75"/>
      <c r="AQ48" s="75"/>
      <c r="AR48" s="75"/>
      <c r="AS48" s="75"/>
      <c r="AT48" s="1"/>
      <c r="AU48" s="75"/>
      <c r="AV48" s="75"/>
      <c r="AW48" s="1"/>
    </row>
    <row r="49" spans="1:49" x14ac:dyDescent="0.2">
      <c r="A49" s="22">
        <v>1415</v>
      </c>
      <c r="B49" s="22" t="s">
        <v>56</v>
      </c>
      <c r="C49" s="22" t="s">
        <v>57</v>
      </c>
      <c r="D49" s="22" t="s">
        <v>58</v>
      </c>
      <c r="E49" s="63"/>
      <c r="F49" s="117" t="s">
        <v>361</v>
      </c>
      <c r="G49" s="8"/>
      <c r="H49" s="8"/>
      <c r="I49" s="8"/>
      <c r="J49" s="8"/>
      <c r="K49" s="8"/>
      <c r="L49" s="8"/>
      <c r="M49" s="8"/>
      <c r="N49" s="8"/>
      <c r="O49" s="8"/>
      <c r="P49" s="8">
        <v>1800</v>
      </c>
      <c r="Q49" s="8"/>
      <c r="R49" s="180">
        <f>SUM(G49:Q49)</f>
        <v>1800</v>
      </c>
      <c r="S49" s="182"/>
      <c r="T49" s="184"/>
      <c r="V49" s="32"/>
      <c r="AE49" s="59"/>
      <c r="AF49" s="27"/>
      <c r="AG49" s="27"/>
      <c r="AH49" s="144"/>
      <c r="AI49" s="8"/>
      <c r="AJ49" s="27"/>
      <c r="AK49" s="313"/>
      <c r="AL49" s="27"/>
      <c r="AM49" s="327"/>
      <c r="AN49" s="27"/>
      <c r="AO49" s="27"/>
      <c r="AP49" s="27"/>
      <c r="AQ49" s="27"/>
      <c r="AR49" s="27"/>
      <c r="AS49" s="27"/>
      <c r="AT49" s="136"/>
      <c r="AU49" s="27"/>
      <c r="AV49" s="27"/>
    </row>
    <row r="50" spans="1:49" s="292" customFormat="1" ht="15.75" x14ac:dyDescent="0.25">
      <c r="A50" s="63">
        <v>1415</v>
      </c>
      <c r="B50" s="54" t="s">
        <v>163</v>
      </c>
      <c r="C50" s="54" t="s">
        <v>164</v>
      </c>
      <c r="D50" s="54" t="s">
        <v>96</v>
      </c>
      <c r="E50" s="346" t="s">
        <v>396</v>
      </c>
      <c r="F50" s="45"/>
      <c r="G50" s="8"/>
      <c r="H50" s="8"/>
      <c r="I50" s="8"/>
      <c r="J50" s="8"/>
      <c r="K50" s="8"/>
      <c r="L50" s="8"/>
      <c r="M50" s="8"/>
      <c r="N50" s="8"/>
      <c r="O50" s="8"/>
      <c r="P50" s="8">
        <v>1800</v>
      </c>
      <c r="Q50" s="8"/>
      <c r="R50" s="180">
        <f>SUM(G50:Q50)</f>
        <v>1800</v>
      </c>
      <c r="S50" s="182"/>
      <c r="T50" s="184"/>
      <c r="U50" s="152"/>
      <c r="V50" s="8"/>
      <c r="W50" s="83"/>
      <c r="X50" s="1"/>
      <c r="Y50" s="1"/>
      <c r="Z50" s="1"/>
      <c r="AA50" s="8"/>
      <c r="AB50" s="185"/>
      <c r="AC50" s="50"/>
      <c r="AD50" s="117"/>
      <c r="AE50" s="1"/>
      <c r="AF50" s="1"/>
      <c r="AG50" s="1"/>
      <c r="AH50" s="144"/>
      <c r="AI50" s="8"/>
      <c r="AJ50" s="1"/>
      <c r="AK50" s="309"/>
      <c r="AL50" s="1"/>
      <c r="AM50" s="318"/>
      <c r="AN50" s="1"/>
      <c r="AO50" s="1"/>
      <c r="AP50" s="1"/>
      <c r="AQ50" s="1"/>
      <c r="AR50" s="1"/>
      <c r="AS50" s="1"/>
      <c r="AT50" s="133"/>
      <c r="AU50" s="1"/>
      <c r="AV50" s="1"/>
      <c r="AW50" s="129"/>
    </row>
    <row r="51" spans="1:49" s="80" customFormat="1" ht="15" x14ac:dyDescent="0.2">
      <c r="A51" s="123">
        <v>1415</v>
      </c>
      <c r="B51" s="123" t="s">
        <v>224</v>
      </c>
      <c r="C51" s="344" t="s">
        <v>225</v>
      </c>
      <c r="D51" s="114" t="s">
        <v>226</v>
      </c>
      <c r="E51" s="349" t="s">
        <v>457</v>
      </c>
      <c r="F51" s="103"/>
      <c r="G51" s="8"/>
      <c r="H51" s="8"/>
      <c r="I51" s="8"/>
      <c r="J51" s="8"/>
      <c r="K51" s="8"/>
      <c r="L51" s="8"/>
      <c r="M51" s="8"/>
      <c r="N51" s="8"/>
      <c r="O51" s="8"/>
      <c r="P51" s="8">
        <v>1800</v>
      </c>
      <c r="Q51" s="8"/>
      <c r="R51" s="180">
        <f>SUM(G51:Q51)</f>
        <v>1800</v>
      </c>
      <c r="S51" s="182"/>
      <c r="T51" s="184"/>
      <c r="U51" s="152"/>
      <c r="V51" s="129"/>
      <c r="W51" s="132"/>
      <c r="X51" s="129"/>
      <c r="Y51" s="129"/>
      <c r="Z51" s="129"/>
      <c r="AA51" s="8"/>
      <c r="AB51" s="225"/>
      <c r="AC51" s="131"/>
      <c r="AD51" s="137"/>
      <c r="AE51" s="129"/>
      <c r="AF51" s="1"/>
      <c r="AG51" s="1"/>
      <c r="AH51" s="144"/>
      <c r="AI51" s="8"/>
      <c r="AJ51" s="1"/>
      <c r="AK51" s="309"/>
      <c r="AL51" s="1"/>
      <c r="AM51" s="318"/>
      <c r="AN51" s="1"/>
      <c r="AO51" s="1"/>
      <c r="AP51" s="1"/>
      <c r="AQ51" s="1"/>
      <c r="AR51" s="1"/>
      <c r="AS51" s="1"/>
      <c r="AT51" s="65"/>
      <c r="AU51" s="1"/>
      <c r="AV51" s="1"/>
      <c r="AW51" s="59"/>
    </row>
    <row r="52" spans="1:49" s="292" customFormat="1" x14ac:dyDescent="0.2">
      <c r="A52" s="101">
        <v>1415</v>
      </c>
      <c r="B52" s="235" t="s">
        <v>181</v>
      </c>
      <c r="C52" s="235" t="s">
        <v>182</v>
      </c>
      <c r="D52" s="235" t="s">
        <v>183</v>
      </c>
      <c r="E52" s="235" t="s">
        <v>399</v>
      </c>
      <c r="F52" s="128"/>
      <c r="G52" s="23"/>
      <c r="H52" s="23"/>
      <c r="I52" s="23"/>
      <c r="J52" s="23"/>
      <c r="K52" s="23"/>
      <c r="L52" s="23"/>
      <c r="M52" s="23"/>
      <c r="N52" s="23"/>
      <c r="O52" s="23"/>
      <c r="P52" s="23">
        <v>1800</v>
      </c>
      <c r="Q52" s="23"/>
      <c r="R52" s="180">
        <f>SUM(G52:Q52)</f>
        <v>1800</v>
      </c>
      <c r="S52" s="182"/>
      <c r="T52" s="184"/>
      <c r="U52" s="152"/>
      <c r="V52" s="23"/>
      <c r="W52" s="65"/>
      <c r="X52" s="65"/>
      <c r="Y52" s="65"/>
      <c r="Z52" s="65"/>
      <c r="AA52" s="23"/>
      <c r="AB52" s="225"/>
      <c r="AC52" s="69"/>
      <c r="AD52" s="274"/>
      <c r="AE52" s="65"/>
      <c r="AF52" s="1"/>
      <c r="AG52" s="1"/>
      <c r="AH52" s="144"/>
      <c r="AI52" s="8"/>
      <c r="AJ52" s="1"/>
      <c r="AK52" s="309"/>
      <c r="AL52" s="1"/>
      <c r="AM52" s="318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5" x14ac:dyDescent="0.2">
      <c r="A53" s="123">
        <v>1415</v>
      </c>
      <c r="B53" s="114" t="s">
        <v>227</v>
      </c>
      <c r="C53" s="344" t="s">
        <v>228</v>
      </c>
      <c r="D53" s="114" t="s">
        <v>229</v>
      </c>
      <c r="E53" s="349" t="s">
        <v>458</v>
      </c>
      <c r="F53" s="103"/>
      <c r="G53" s="8"/>
      <c r="H53" s="8"/>
      <c r="I53" s="8"/>
      <c r="J53" s="8"/>
      <c r="K53" s="8"/>
      <c r="L53" s="8"/>
      <c r="M53" s="8"/>
      <c r="N53" s="8"/>
      <c r="O53" s="8"/>
      <c r="P53" s="8">
        <v>1800</v>
      </c>
      <c r="Q53" s="8"/>
      <c r="R53" s="180">
        <f>SUM(G53:Q53)</f>
        <v>1800</v>
      </c>
      <c r="S53" s="182"/>
      <c r="T53" s="184"/>
      <c r="W53" s="83"/>
      <c r="AB53" s="225"/>
      <c r="AD53" s="73"/>
      <c r="AH53" s="144"/>
      <c r="AI53" s="8"/>
      <c r="AW53" s="59"/>
    </row>
    <row r="54" spans="1:49" x14ac:dyDescent="0.2">
      <c r="A54" s="63">
        <v>1415</v>
      </c>
      <c r="B54" s="54" t="s">
        <v>193</v>
      </c>
      <c r="C54" s="54" t="s">
        <v>194</v>
      </c>
      <c r="D54" s="54" t="s">
        <v>195</v>
      </c>
      <c r="E54" s="54" t="s">
        <v>374</v>
      </c>
      <c r="F54" s="117" t="s">
        <v>374</v>
      </c>
      <c r="G54" s="8"/>
      <c r="H54" s="8"/>
      <c r="I54" s="8"/>
      <c r="J54" s="8"/>
      <c r="K54" s="8"/>
      <c r="L54" s="8"/>
      <c r="M54" s="8"/>
      <c r="N54" s="8"/>
      <c r="O54" s="8"/>
      <c r="P54" s="8">
        <v>1800</v>
      </c>
      <c r="Q54" s="8"/>
      <c r="R54" s="180">
        <f>SUM(G54:Q54)</f>
        <v>1800</v>
      </c>
      <c r="S54" s="182"/>
      <c r="T54" s="184"/>
      <c r="W54" s="83"/>
      <c r="AB54" s="225"/>
      <c r="AH54" s="144"/>
      <c r="AI54" s="8"/>
      <c r="AW54" s="59"/>
    </row>
    <row r="55" spans="1:49" x14ac:dyDescent="0.2">
      <c r="A55" s="63">
        <v>1415</v>
      </c>
      <c r="B55" s="54" t="s">
        <v>208</v>
      </c>
      <c r="C55" s="54" t="s">
        <v>209</v>
      </c>
      <c r="D55" s="54" t="s">
        <v>210</v>
      </c>
      <c r="E55" s="54" t="s">
        <v>404</v>
      </c>
      <c r="F55" s="117" t="s">
        <v>380</v>
      </c>
      <c r="G55" s="8"/>
      <c r="H55" s="8"/>
      <c r="I55" s="8"/>
      <c r="J55" s="8"/>
      <c r="K55" s="8"/>
      <c r="L55" s="8">
        <v>1800</v>
      </c>
      <c r="M55" s="8"/>
      <c r="N55" s="8"/>
      <c r="O55" s="8"/>
      <c r="P55" s="8"/>
      <c r="Q55" s="8"/>
      <c r="R55" s="180">
        <f>SUM(G55:Q55)</f>
        <v>1800</v>
      </c>
      <c r="S55" s="182"/>
      <c r="T55" s="184"/>
      <c r="W55" s="83"/>
      <c r="AB55" s="185"/>
      <c r="AF55" s="59"/>
      <c r="AG55" s="59"/>
      <c r="AH55" s="144"/>
      <c r="AI55" s="8"/>
      <c r="AJ55" s="59"/>
      <c r="AL55" s="59"/>
      <c r="AM55" s="324"/>
      <c r="AN55" s="59"/>
      <c r="AO55" s="59"/>
      <c r="AP55" s="59"/>
      <c r="AQ55" s="59"/>
      <c r="AR55" s="59"/>
      <c r="AS55" s="59"/>
      <c r="AT55" s="35"/>
      <c r="AU55" s="59"/>
      <c r="AV55" s="59"/>
      <c r="AW55" s="27"/>
    </row>
    <row r="56" spans="1:49" s="59" customFormat="1" x14ac:dyDescent="0.2">
      <c r="A56" s="63">
        <v>1415</v>
      </c>
      <c r="B56" s="54" t="s">
        <v>113</v>
      </c>
      <c r="C56" s="54" t="s">
        <v>57</v>
      </c>
      <c r="D56" s="54" t="s">
        <v>114</v>
      </c>
      <c r="E56" s="22" t="s">
        <v>346</v>
      </c>
      <c r="F56" s="117" t="s">
        <v>346</v>
      </c>
      <c r="G56" s="8"/>
      <c r="H56" s="8"/>
      <c r="I56" s="8"/>
      <c r="J56" s="8"/>
      <c r="K56" s="8"/>
      <c r="L56" s="8"/>
      <c r="M56" s="8"/>
      <c r="N56" s="8">
        <v>400</v>
      </c>
      <c r="O56" s="8">
        <v>1500</v>
      </c>
      <c r="P56" s="8"/>
      <c r="Q56" s="8"/>
      <c r="R56" s="180">
        <f>SUM(G56:Q56)</f>
        <v>1900</v>
      </c>
      <c r="S56" s="182"/>
      <c r="T56" s="184"/>
      <c r="U56" s="152"/>
      <c r="V56" s="61"/>
      <c r="AA56" s="8"/>
      <c r="AB56" s="225"/>
      <c r="AC56" s="60"/>
      <c r="AD56" s="273"/>
      <c r="AF56" s="129"/>
      <c r="AG56" s="129"/>
      <c r="AH56" s="302"/>
      <c r="AI56" s="8"/>
      <c r="AJ56" s="129"/>
      <c r="AK56" s="309"/>
      <c r="AL56" s="129"/>
      <c r="AM56" s="320"/>
      <c r="AN56" s="129"/>
      <c r="AO56" s="129"/>
      <c r="AP56" s="129"/>
      <c r="AQ56" s="129"/>
      <c r="AR56" s="129"/>
      <c r="AS56" s="129"/>
      <c r="AT56" s="8"/>
      <c r="AU56" s="129"/>
      <c r="AV56" s="129"/>
      <c r="AW56" s="8"/>
    </row>
    <row r="57" spans="1:49" s="59" customFormat="1" ht="15" x14ac:dyDescent="0.2">
      <c r="A57" s="123">
        <v>1415</v>
      </c>
      <c r="B57" s="114" t="s">
        <v>216</v>
      </c>
      <c r="C57" s="344" t="s">
        <v>217</v>
      </c>
      <c r="D57" s="114" t="s">
        <v>218</v>
      </c>
      <c r="E57" s="353" t="s">
        <v>460</v>
      </c>
      <c r="F57" s="103"/>
      <c r="G57" s="8"/>
      <c r="H57" s="8"/>
      <c r="I57" s="8"/>
      <c r="J57" s="8"/>
      <c r="K57" s="8"/>
      <c r="L57" s="8"/>
      <c r="M57" s="8"/>
      <c r="N57" s="8">
        <v>1900</v>
      </c>
      <c r="O57" s="8"/>
      <c r="P57" s="8"/>
      <c r="Q57" s="8"/>
      <c r="R57" s="180">
        <f>SUM(G57:Q57)</f>
        <v>1900</v>
      </c>
      <c r="S57" s="182"/>
      <c r="T57" s="184"/>
      <c r="U57" s="164"/>
      <c r="V57" s="8"/>
      <c r="W57" s="8"/>
      <c r="X57" s="8"/>
      <c r="Y57" s="8"/>
      <c r="Z57" s="8"/>
      <c r="AA57" s="8"/>
      <c r="AB57" s="225"/>
      <c r="AC57" s="58"/>
      <c r="AD57" s="73"/>
      <c r="AE57" s="8"/>
      <c r="AF57" s="8"/>
      <c r="AG57" s="8"/>
      <c r="AH57" s="144"/>
      <c r="AI57" s="8"/>
      <c r="AJ57" s="8"/>
      <c r="AK57" s="309"/>
      <c r="AL57" s="8"/>
      <c r="AM57" s="321"/>
      <c r="AN57" s="8"/>
      <c r="AO57" s="8"/>
      <c r="AP57" s="8"/>
      <c r="AQ57" s="8"/>
      <c r="AR57" s="8"/>
      <c r="AS57" s="8"/>
      <c r="AT57" s="129"/>
      <c r="AU57" s="8"/>
      <c r="AV57" s="8"/>
      <c r="AW57" s="187"/>
    </row>
    <row r="58" spans="1:49" s="59" customFormat="1" ht="15" x14ac:dyDescent="0.2">
      <c r="A58" s="123">
        <v>1415</v>
      </c>
      <c r="B58" s="114" t="s">
        <v>230</v>
      </c>
      <c r="C58" s="344" t="s">
        <v>231</v>
      </c>
      <c r="D58" s="114" t="s">
        <v>232</v>
      </c>
      <c r="E58" s="345" t="s">
        <v>461</v>
      </c>
      <c r="F58" s="103"/>
      <c r="G58" s="8"/>
      <c r="H58" s="8"/>
      <c r="I58" s="8"/>
      <c r="J58" s="8"/>
      <c r="K58" s="8"/>
      <c r="L58" s="8"/>
      <c r="M58" s="8"/>
      <c r="N58" s="8">
        <v>1900</v>
      </c>
      <c r="O58" s="8"/>
      <c r="P58" s="8"/>
      <c r="Q58" s="8"/>
      <c r="R58" s="180">
        <f>SUM(G58:Q58)</f>
        <v>1900</v>
      </c>
      <c r="S58" s="182"/>
      <c r="T58" s="184"/>
      <c r="U58" s="164"/>
      <c r="V58" s="8"/>
      <c r="W58" s="8"/>
      <c r="X58" s="8"/>
      <c r="Y58" s="8"/>
      <c r="Z58" s="8"/>
      <c r="AA58" s="8"/>
      <c r="AB58" s="225"/>
      <c r="AC58" s="58"/>
      <c r="AD58" s="73"/>
      <c r="AE58" s="8"/>
      <c r="AF58" s="8"/>
      <c r="AG58" s="8"/>
      <c r="AH58" s="144"/>
      <c r="AI58" s="8"/>
      <c r="AJ58" s="8"/>
      <c r="AK58" s="309"/>
      <c r="AL58" s="8"/>
      <c r="AM58" s="321"/>
      <c r="AN58" s="8"/>
      <c r="AO58" s="8"/>
      <c r="AP58" s="8"/>
      <c r="AQ58" s="8"/>
      <c r="AR58" s="8"/>
      <c r="AS58" s="8"/>
      <c r="AT58" s="129"/>
      <c r="AU58" s="8"/>
      <c r="AV58" s="8"/>
    </row>
    <row r="59" spans="1:49" s="59" customFormat="1" ht="15" x14ac:dyDescent="0.2">
      <c r="A59" s="123">
        <v>1415</v>
      </c>
      <c r="B59" s="123" t="s">
        <v>238</v>
      </c>
      <c r="C59" s="114" t="s">
        <v>59</v>
      </c>
      <c r="D59" s="114" t="s">
        <v>239</v>
      </c>
      <c r="E59" s="345" t="s">
        <v>383</v>
      </c>
      <c r="F59" s="117" t="s">
        <v>383</v>
      </c>
      <c r="G59" s="8"/>
      <c r="H59" s="8"/>
      <c r="I59" s="8"/>
      <c r="J59" s="8">
        <v>2468</v>
      </c>
      <c r="K59" s="8"/>
      <c r="L59" s="8"/>
      <c r="M59" s="8"/>
      <c r="N59" s="8"/>
      <c r="O59" s="8"/>
      <c r="P59" s="8"/>
      <c r="Q59" s="8"/>
      <c r="R59" s="180">
        <f>SUM(G59:Q59)</f>
        <v>2468</v>
      </c>
      <c r="S59" s="182"/>
      <c r="T59" s="184"/>
      <c r="U59" s="164"/>
      <c r="V59" s="8"/>
      <c r="W59" s="8"/>
      <c r="X59" s="8"/>
      <c r="Y59" s="8"/>
      <c r="Z59" s="8"/>
      <c r="AA59" s="8"/>
      <c r="AB59" s="185"/>
      <c r="AC59" s="58"/>
      <c r="AD59" s="117"/>
      <c r="AE59" s="8"/>
      <c r="AF59" s="8"/>
      <c r="AG59" s="8"/>
      <c r="AH59" s="144"/>
      <c r="AI59" s="8"/>
      <c r="AJ59" s="8"/>
      <c r="AK59" s="309"/>
      <c r="AL59" s="8"/>
      <c r="AM59" s="321"/>
      <c r="AN59" s="8"/>
      <c r="AO59" s="8"/>
      <c r="AP59" s="8"/>
      <c r="AQ59" s="8"/>
      <c r="AR59" s="8"/>
      <c r="AS59" s="8"/>
      <c r="AT59" s="1"/>
      <c r="AU59" s="8"/>
      <c r="AV59" s="8"/>
    </row>
    <row r="60" spans="1:49" s="292" customFormat="1" ht="15" x14ac:dyDescent="0.25">
      <c r="A60" s="101">
        <v>1415</v>
      </c>
      <c r="B60" s="343" t="s">
        <v>111</v>
      </c>
      <c r="C60" s="106" t="s">
        <v>108</v>
      </c>
      <c r="D60" s="106" t="s">
        <v>109</v>
      </c>
      <c r="E60" s="101"/>
      <c r="F60" s="117" t="s">
        <v>351</v>
      </c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>
        <v>2491</v>
      </c>
      <c r="R60" s="154">
        <f>SUM(G60:Q60)</f>
        <v>2491</v>
      </c>
      <c r="S60" s="182"/>
      <c r="T60" s="184"/>
      <c r="U60" s="152"/>
      <c r="V60" s="67"/>
      <c r="W60" s="66"/>
      <c r="X60" s="66"/>
      <c r="Y60" s="66"/>
      <c r="Z60" s="66"/>
      <c r="AA60" s="23"/>
      <c r="AB60" s="68"/>
      <c r="AC60" s="69"/>
      <c r="AD60" s="274"/>
      <c r="AE60" s="4"/>
      <c r="AF60" s="129"/>
      <c r="AG60" s="129"/>
      <c r="AH60" s="144"/>
      <c r="AI60" s="8"/>
      <c r="AJ60" s="129"/>
      <c r="AK60" s="309"/>
      <c r="AL60" s="129"/>
      <c r="AM60" s="320"/>
      <c r="AN60" s="129"/>
      <c r="AO60" s="129"/>
      <c r="AP60" s="129"/>
      <c r="AQ60" s="129"/>
      <c r="AR60" s="129"/>
      <c r="AS60" s="129"/>
      <c r="AT60" s="297"/>
      <c r="AU60" s="129"/>
      <c r="AV60" s="129"/>
      <c r="AW60" s="133"/>
    </row>
    <row r="61" spans="1:49" s="59" customFormat="1" x14ac:dyDescent="0.2">
      <c r="A61" s="101">
        <v>1415</v>
      </c>
      <c r="B61" s="101" t="s">
        <v>63</v>
      </c>
      <c r="C61" s="101" t="s">
        <v>64</v>
      </c>
      <c r="D61" s="101" t="s">
        <v>65</v>
      </c>
      <c r="E61" s="101"/>
      <c r="F61" s="117" t="s">
        <v>364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>
        <v>2491</v>
      </c>
      <c r="R61" s="154">
        <f>SUM(G61:Q61)</f>
        <v>2491</v>
      </c>
      <c r="S61" s="182"/>
      <c r="T61" s="184"/>
      <c r="U61" s="152"/>
      <c r="V61" s="33"/>
      <c r="W61" s="65"/>
      <c r="X61" s="65"/>
      <c r="Y61" s="65"/>
      <c r="Z61" s="65"/>
      <c r="AA61" s="23"/>
      <c r="AB61" s="111"/>
      <c r="AC61" s="69"/>
      <c r="AD61" s="274"/>
      <c r="AE61" s="26"/>
      <c r="AF61" s="1"/>
      <c r="AG61" s="1"/>
      <c r="AH61" s="144"/>
      <c r="AI61" s="8"/>
      <c r="AJ61" s="1"/>
      <c r="AK61" s="309"/>
      <c r="AL61" s="1"/>
      <c r="AM61" s="318"/>
      <c r="AN61" s="1"/>
      <c r="AO61" s="1"/>
      <c r="AP61" s="1"/>
      <c r="AQ61" s="1"/>
      <c r="AR61" s="1"/>
      <c r="AS61" s="1"/>
      <c r="AT61" s="1"/>
      <c r="AU61" s="1"/>
      <c r="AV61" s="1"/>
      <c r="AW61" s="52"/>
    </row>
    <row r="62" spans="1:49" s="59" customFormat="1" x14ac:dyDescent="0.2">
      <c r="A62" s="63">
        <v>1415</v>
      </c>
      <c r="B62" s="54" t="s">
        <v>147</v>
      </c>
      <c r="C62" s="54" t="s">
        <v>46</v>
      </c>
      <c r="D62" s="54" t="s">
        <v>148</v>
      </c>
      <c r="E62" s="54" t="s">
        <v>358</v>
      </c>
      <c r="F62" s="117" t="s">
        <v>358</v>
      </c>
      <c r="G62" s="8"/>
      <c r="H62" s="8"/>
      <c r="I62" s="8"/>
      <c r="J62" s="8"/>
      <c r="K62" s="8"/>
      <c r="L62" s="8">
        <v>1800</v>
      </c>
      <c r="M62" s="8"/>
      <c r="N62" s="8"/>
      <c r="O62" s="8"/>
      <c r="P62" s="8">
        <v>1800</v>
      </c>
      <c r="Q62" s="8"/>
      <c r="R62" s="180">
        <f>SUM(G62:Q62)</f>
        <v>3600</v>
      </c>
      <c r="S62" s="182"/>
      <c r="T62" s="184"/>
      <c r="U62" s="152"/>
      <c r="V62" s="8"/>
      <c r="W62" s="158"/>
      <c r="X62" s="1"/>
      <c r="Y62" s="1"/>
      <c r="Z62" s="1"/>
      <c r="AA62" s="8"/>
      <c r="AB62" s="185"/>
      <c r="AC62" s="50"/>
      <c r="AD62" s="117"/>
      <c r="AE62" s="1"/>
      <c r="AF62" s="126"/>
      <c r="AG62" s="126"/>
      <c r="AH62" s="144"/>
      <c r="AI62" s="8"/>
      <c r="AJ62" s="126"/>
      <c r="AK62" s="309"/>
      <c r="AL62" s="126"/>
      <c r="AM62" s="323"/>
      <c r="AN62" s="126"/>
      <c r="AO62" s="126"/>
      <c r="AP62" s="126"/>
      <c r="AQ62" s="126"/>
      <c r="AR62" s="126"/>
      <c r="AS62" s="126"/>
      <c r="AT62" s="245"/>
      <c r="AU62" s="126"/>
      <c r="AV62" s="126"/>
      <c r="AW62" s="129"/>
    </row>
    <row r="63" spans="1:49" s="59" customFormat="1" ht="25.5" x14ac:dyDescent="0.2">
      <c r="A63" s="63">
        <v>1415</v>
      </c>
      <c r="B63" s="54" t="s">
        <v>165</v>
      </c>
      <c r="C63" s="54" t="s">
        <v>166</v>
      </c>
      <c r="D63" s="54" t="s">
        <v>167</v>
      </c>
      <c r="E63" s="54" t="s">
        <v>367</v>
      </c>
      <c r="F63" s="117" t="s">
        <v>367</v>
      </c>
      <c r="G63" s="8"/>
      <c r="H63" s="8"/>
      <c r="I63" s="8"/>
      <c r="J63" s="8"/>
      <c r="K63" s="8"/>
      <c r="L63" s="8"/>
      <c r="M63" s="8"/>
      <c r="N63" s="8"/>
      <c r="O63" s="8">
        <v>5000</v>
      </c>
      <c r="P63" s="8"/>
      <c r="Q63" s="8"/>
      <c r="R63" s="180">
        <f>SUM(G63:Q63)</f>
        <v>5000</v>
      </c>
      <c r="S63" s="182"/>
      <c r="T63" s="184"/>
      <c r="U63" s="152"/>
      <c r="V63" s="126"/>
      <c r="W63" s="126"/>
      <c r="X63" s="126"/>
      <c r="Y63" s="126"/>
      <c r="Z63" s="126"/>
      <c r="AA63" s="8"/>
      <c r="AB63" s="225"/>
      <c r="AC63" s="127"/>
      <c r="AD63" s="276"/>
      <c r="AE63" s="126"/>
      <c r="AF63" s="1"/>
      <c r="AG63" s="1"/>
      <c r="AH63" s="144"/>
      <c r="AI63" s="8"/>
      <c r="AJ63" s="1"/>
      <c r="AK63" s="309"/>
      <c r="AL63" s="1"/>
      <c r="AM63" s="318"/>
      <c r="AN63" s="1"/>
      <c r="AO63" s="1"/>
      <c r="AP63" s="1"/>
      <c r="AQ63" s="1"/>
      <c r="AR63" s="1"/>
      <c r="AS63" s="1"/>
      <c r="AT63" s="129"/>
      <c r="AU63" s="1"/>
      <c r="AV63" s="1"/>
      <c r="AW63" s="129"/>
    </row>
    <row r="64" spans="1:49" s="129" customFormat="1" x14ac:dyDescent="0.2">
      <c r="A64" s="1"/>
      <c r="B64" s="1"/>
      <c r="C64" s="1"/>
      <c r="D64" s="1"/>
      <c r="E64" s="1"/>
      <c r="F64" s="1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0"/>
      <c r="S64" s="20"/>
      <c r="T64" s="29"/>
      <c r="U64" s="152"/>
      <c r="V64" s="8"/>
      <c r="W64" s="1"/>
      <c r="X64" s="1"/>
      <c r="Y64" s="1"/>
      <c r="Z64" s="1"/>
      <c r="AA64" s="8"/>
      <c r="AB64" s="38"/>
      <c r="AC64" s="50"/>
      <c r="AD64" s="117"/>
      <c r="AE64" s="1"/>
      <c r="AF64" s="1"/>
      <c r="AG64" s="1"/>
      <c r="AH64" s="302"/>
      <c r="AI64" s="1"/>
      <c r="AJ64" s="1"/>
      <c r="AK64" s="309"/>
      <c r="AL64" s="1"/>
      <c r="AM64" s="318"/>
      <c r="AN64" s="1"/>
      <c r="AO64" s="1"/>
      <c r="AP64" s="1"/>
      <c r="AQ64" s="1"/>
      <c r="AR64" s="1"/>
      <c r="AS64" s="1"/>
      <c r="AU64" s="1"/>
      <c r="AV64" s="1"/>
      <c r="AW64" s="1"/>
    </row>
    <row r="68" spans="1:48" s="129" customFormat="1" x14ac:dyDescent="0.2">
      <c r="A68" s="173"/>
      <c r="B68" s="165"/>
      <c r="C68" s="165"/>
      <c r="D68" s="165"/>
      <c r="E68" s="165"/>
      <c r="F68" s="171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8"/>
      <c r="U68" s="169"/>
      <c r="V68" s="166"/>
      <c r="W68" s="166"/>
      <c r="X68" s="166"/>
      <c r="Y68" s="166"/>
      <c r="Z68" s="166"/>
      <c r="AA68" s="8"/>
      <c r="AB68" s="170"/>
      <c r="AC68" s="167"/>
      <c r="AD68" s="278"/>
      <c r="AE68" s="166"/>
      <c r="AF68" s="166"/>
      <c r="AG68" s="166"/>
      <c r="AH68" s="1"/>
      <c r="AI68" s="166"/>
      <c r="AJ68" s="166"/>
      <c r="AK68" s="309"/>
      <c r="AL68" s="166"/>
      <c r="AM68" s="334"/>
      <c r="AN68" s="166"/>
      <c r="AO68" s="166"/>
      <c r="AP68" s="166"/>
      <c r="AQ68" s="166"/>
      <c r="AR68" s="166"/>
      <c r="AS68" s="166"/>
      <c r="AU68" s="166"/>
      <c r="AV68" s="166"/>
    </row>
    <row r="69" spans="1:48" s="129" customFormat="1" ht="13.5" thickBot="1" x14ac:dyDescent="0.25">
      <c r="A69" s="159"/>
      <c r="B69" s="174"/>
      <c r="C69" s="160"/>
      <c r="D69" s="147"/>
      <c r="E69" s="161"/>
      <c r="F69" s="161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9"/>
      <c r="U69" s="162"/>
      <c r="V69" s="148"/>
      <c r="W69" s="148"/>
      <c r="X69" s="148"/>
      <c r="Y69" s="148"/>
      <c r="Z69" s="148"/>
      <c r="AA69" s="8"/>
      <c r="AB69" s="163"/>
      <c r="AC69" s="175"/>
      <c r="AD69" s="279"/>
      <c r="AE69" s="148"/>
      <c r="AF69" s="148"/>
      <c r="AG69" s="148"/>
      <c r="AH69" s="166"/>
      <c r="AI69" s="148"/>
      <c r="AJ69" s="148"/>
      <c r="AK69" s="309"/>
      <c r="AL69" s="148"/>
      <c r="AM69" s="335"/>
      <c r="AN69" s="148"/>
      <c r="AO69" s="148"/>
      <c r="AP69" s="148"/>
      <c r="AQ69" s="148"/>
      <c r="AR69" s="148"/>
      <c r="AS69" s="148"/>
      <c r="AU69" s="148"/>
      <c r="AV69" s="148"/>
    </row>
    <row r="70" spans="1:48" x14ac:dyDescent="0.2">
      <c r="AH70" s="148"/>
    </row>
    <row r="72" spans="1:48" x14ac:dyDescent="0.2">
      <c r="A72" s="83"/>
    </row>
    <row r="73" spans="1:48" s="154" customFormat="1" x14ac:dyDescent="0.2">
      <c r="G73" s="157"/>
      <c r="H73" s="157"/>
      <c r="J73" s="157"/>
      <c r="K73" s="157"/>
      <c r="L73" s="157"/>
      <c r="M73" s="157"/>
      <c r="N73" s="157"/>
      <c r="U73" s="155"/>
      <c r="AA73" s="23"/>
      <c r="AB73" s="156"/>
      <c r="AD73" s="280"/>
      <c r="AH73" s="1"/>
      <c r="AK73" s="176"/>
      <c r="AM73" s="336"/>
    </row>
    <row r="74" spans="1:48" x14ac:dyDescent="0.2">
      <c r="Q74" s="150"/>
      <c r="AH74" s="154"/>
    </row>
    <row r="75" spans="1:48" x14ac:dyDescent="0.2">
      <c r="Q75" s="150"/>
    </row>
    <row r="76" spans="1:48" s="177" customFormat="1" x14ac:dyDescent="0.2">
      <c r="N76" s="176"/>
      <c r="Q76" s="176"/>
      <c r="U76" s="178"/>
      <c r="AA76" s="23"/>
      <c r="AB76" s="179"/>
      <c r="AD76" s="281"/>
      <c r="AH76" s="1"/>
      <c r="AK76" s="176"/>
      <c r="AM76" s="337"/>
    </row>
    <row r="77" spans="1:48" x14ac:dyDescent="0.2">
      <c r="AH77" s="177"/>
    </row>
  </sheetData>
  <sortState ref="A19:CF188">
    <sortCondition ref="R19:R188"/>
    <sortCondition ref="D19:D188"/>
    <sortCondition ref="C19:C188"/>
  </sortState>
  <phoneticPr fontId="0" type="noConversion"/>
  <hyperlinks>
    <hyperlink ref="E42" r:id="rId1"/>
  </hyperlinks>
  <pageMargins left="0.5" right="0.5" top="1" bottom="1" header="0.5" footer="0.5"/>
  <pageSetup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"/>
  <sheetViews>
    <sheetView topLeftCell="A18" workbookViewId="0">
      <selection activeCell="B27" sqref="B27"/>
    </sheetView>
  </sheetViews>
  <sheetFormatPr defaultRowHeight="12.75" x14ac:dyDescent="0.2"/>
  <cols>
    <col min="1" max="1" width="10.7109375" customWidth="1"/>
    <col min="4" max="4" width="11.42578125" customWidth="1"/>
  </cols>
  <sheetData>
    <row r="1" spans="1:65" x14ac:dyDescent="0.2">
      <c r="A1" t="s">
        <v>89</v>
      </c>
    </row>
    <row r="8" spans="1:65" s="2" customFormat="1" ht="63.75" customHeight="1" x14ac:dyDescent="0.2">
      <c r="A8" s="2" t="s">
        <v>90</v>
      </c>
      <c r="B8" s="2" t="s">
        <v>0</v>
      </c>
      <c r="C8" s="2" t="s">
        <v>87</v>
      </c>
      <c r="D8" s="2" t="s">
        <v>1</v>
      </c>
      <c r="E8" s="2" t="s">
        <v>2</v>
      </c>
      <c r="F8" s="2" t="s">
        <v>3</v>
      </c>
      <c r="G8" s="2" t="s">
        <v>4</v>
      </c>
      <c r="H8" s="2" t="s">
        <v>5</v>
      </c>
      <c r="I8" s="2" t="s">
        <v>6</v>
      </c>
      <c r="J8" s="2" t="s">
        <v>7</v>
      </c>
      <c r="K8" s="2" t="s">
        <v>8</v>
      </c>
      <c r="L8" s="5" t="s">
        <v>9</v>
      </c>
      <c r="M8" s="5" t="s">
        <v>10</v>
      </c>
      <c r="N8" s="5" t="s">
        <v>11</v>
      </c>
      <c r="O8" s="5" t="s">
        <v>12</v>
      </c>
      <c r="P8" s="3" t="s">
        <v>13</v>
      </c>
      <c r="Q8" s="3" t="s">
        <v>14</v>
      </c>
      <c r="R8" s="3" t="s">
        <v>15</v>
      </c>
      <c r="S8" s="3" t="s">
        <v>16</v>
      </c>
      <c r="T8" s="3" t="s">
        <v>17</v>
      </c>
      <c r="U8" s="3" t="s">
        <v>18</v>
      </c>
      <c r="V8" s="2" t="s">
        <v>19</v>
      </c>
      <c r="W8" s="2" t="s">
        <v>20</v>
      </c>
      <c r="X8" s="2" t="s">
        <v>21</v>
      </c>
      <c r="Y8" s="2" t="s">
        <v>22</v>
      </c>
      <c r="Z8" s="2" t="s">
        <v>23</v>
      </c>
      <c r="AA8" s="2" t="s">
        <v>24</v>
      </c>
      <c r="AB8" s="2" t="s">
        <v>25</v>
      </c>
      <c r="AC8" s="2" t="s">
        <v>26</v>
      </c>
      <c r="AD8" s="2" t="s">
        <v>27</v>
      </c>
      <c r="AE8" s="2" t="s">
        <v>28</v>
      </c>
      <c r="AF8" s="2" t="s">
        <v>29</v>
      </c>
      <c r="AG8" s="2" t="s">
        <v>30</v>
      </c>
      <c r="AH8" s="2" t="s">
        <v>31</v>
      </c>
      <c r="AI8" s="2" t="s">
        <v>32</v>
      </c>
      <c r="AJ8" s="2" t="s">
        <v>33</v>
      </c>
      <c r="AK8" s="6" t="s">
        <v>34</v>
      </c>
      <c r="AL8" s="2" t="s">
        <v>88</v>
      </c>
      <c r="BB8" s="2" t="s">
        <v>475</v>
      </c>
    </row>
    <row r="9" spans="1:65" s="8" customFormat="1" x14ac:dyDescent="0.2">
      <c r="A9" s="52" t="s">
        <v>91</v>
      </c>
      <c r="B9" s="52">
        <v>1415</v>
      </c>
      <c r="C9" s="62" t="s">
        <v>35</v>
      </c>
      <c r="D9" s="45" t="s">
        <v>149</v>
      </c>
      <c r="E9" s="45" t="s">
        <v>150</v>
      </c>
      <c r="F9" s="45" t="s">
        <v>99</v>
      </c>
      <c r="G9" s="45"/>
      <c r="H9" s="45">
        <v>201510</v>
      </c>
      <c r="I9" s="45" t="s">
        <v>115</v>
      </c>
      <c r="J9" s="46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107"/>
      <c r="AB9" s="107"/>
      <c r="AC9" s="107"/>
      <c r="AD9" s="45"/>
      <c r="AE9" s="45"/>
      <c r="AF9" s="116">
        <v>1.5</v>
      </c>
      <c r="AG9" s="117"/>
      <c r="AH9" s="118"/>
      <c r="AI9" s="110" t="s">
        <v>102</v>
      </c>
      <c r="AJ9" s="62" t="s">
        <v>100</v>
      </c>
      <c r="AN9" s="119"/>
      <c r="AX9" s="8" t="s">
        <v>474</v>
      </c>
      <c r="AY9" s="8" t="s">
        <v>473</v>
      </c>
      <c r="BK9" s="113"/>
      <c r="BL9" s="58"/>
    </row>
    <row r="10" spans="1:65" s="47" customFormat="1" x14ac:dyDescent="0.2">
      <c r="A10" s="47" t="s">
        <v>299</v>
      </c>
      <c r="B10" s="47">
        <v>1415</v>
      </c>
      <c r="C10" s="47" t="s">
        <v>39</v>
      </c>
      <c r="D10" s="47" t="s">
        <v>288</v>
      </c>
      <c r="E10" s="47" t="s">
        <v>289</v>
      </c>
      <c r="F10" s="47" t="s">
        <v>290</v>
      </c>
      <c r="G10" s="47" t="s">
        <v>291</v>
      </c>
      <c r="H10" s="47" t="s">
        <v>292</v>
      </c>
      <c r="I10" s="47" t="s">
        <v>293</v>
      </c>
      <c r="J10" s="47" t="s">
        <v>294</v>
      </c>
      <c r="K10" s="47" t="s">
        <v>295</v>
      </c>
      <c r="L10" s="47">
        <v>98513</v>
      </c>
      <c r="M10" s="47" t="s">
        <v>296</v>
      </c>
      <c r="N10" s="47" t="s">
        <v>297</v>
      </c>
      <c r="O10" s="47" t="s">
        <v>98</v>
      </c>
      <c r="P10" s="47">
        <v>201410</v>
      </c>
      <c r="Q10" s="47" t="s">
        <v>241</v>
      </c>
      <c r="R10" s="47" t="s">
        <v>298</v>
      </c>
      <c r="S10" s="47">
        <v>22803</v>
      </c>
      <c r="T10" s="47">
        <v>0</v>
      </c>
      <c r="U10" s="47">
        <v>0</v>
      </c>
      <c r="V10" s="47">
        <v>22803</v>
      </c>
      <c r="W10" s="47" t="s">
        <v>37</v>
      </c>
      <c r="X10" s="47" t="s">
        <v>37</v>
      </c>
      <c r="Y10" s="47" t="s">
        <v>37</v>
      </c>
      <c r="Z10" s="47" t="s">
        <v>37</v>
      </c>
      <c r="AA10" s="47" t="s">
        <v>37</v>
      </c>
      <c r="AB10" s="47" t="s">
        <v>37</v>
      </c>
    </row>
    <row r="11" spans="1:65" s="47" customFormat="1" x14ac:dyDescent="0.2">
      <c r="A11" s="47" t="s">
        <v>328</v>
      </c>
      <c r="B11" s="47">
        <v>1415</v>
      </c>
      <c r="C11" s="47" t="s">
        <v>35</v>
      </c>
      <c r="D11" s="47" t="s">
        <v>309</v>
      </c>
      <c r="E11" s="47" t="s">
        <v>42</v>
      </c>
      <c r="F11" s="47" t="s">
        <v>310</v>
      </c>
      <c r="G11" s="47" t="s">
        <v>311</v>
      </c>
      <c r="H11" s="47" t="s">
        <v>312</v>
      </c>
      <c r="I11" s="47" t="s">
        <v>313</v>
      </c>
      <c r="J11" s="47" t="s">
        <v>314</v>
      </c>
      <c r="K11" s="47" t="s">
        <v>295</v>
      </c>
      <c r="L11" s="47" t="s">
        <v>315</v>
      </c>
      <c r="M11" s="47" t="s">
        <v>296</v>
      </c>
      <c r="N11" s="47" t="s">
        <v>297</v>
      </c>
      <c r="O11" s="47" t="s">
        <v>98</v>
      </c>
      <c r="P11" s="47">
        <v>201210</v>
      </c>
      <c r="Q11" s="47" t="s">
        <v>316</v>
      </c>
      <c r="R11" s="47" t="s">
        <v>317</v>
      </c>
      <c r="S11" s="47">
        <v>22803</v>
      </c>
      <c r="T11" s="47">
        <v>0</v>
      </c>
      <c r="U11" s="47">
        <v>348442</v>
      </c>
      <c r="V11" s="47">
        <v>0</v>
      </c>
      <c r="W11" s="47" t="s">
        <v>37</v>
      </c>
      <c r="X11" s="47" t="s">
        <v>37</v>
      </c>
      <c r="Y11" s="47" t="s">
        <v>37</v>
      </c>
      <c r="Z11" s="47" t="s">
        <v>37</v>
      </c>
      <c r="AA11" s="47" t="s">
        <v>37</v>
      </c>
      <c r="AB11" s="47" t="s">
        <v>37</v>
      </c>
    </row>
    <row r="12" spans="1:65" s="115" customFormat="1" x14ac:dyDescent="0.2">
      <c r="A12" s="115" t="s">
        <v>327</v>
      </c>
      <c r="B12" s="115">
        <v>1415</v>
      </c>
      <c r="C12" s="115" t="s">
        <v>35</v>
      </c>
      <c r="D12" s="115" t="s">
        <v>318</v>
      </c>
      <c r="E12" s="115" t="s">
        <v>319</v>
      </c>
      <c r="F12" s="115" t="s">
        <v>320</v>
      </c>
      <c r="G12" s="115" t="s">
        <v>321</v>
      </c>
      <c r="H12" s="115" t="s">
        <v>322</v>
      </c>
      <c r="I12" s="115" t="s">
        <v>323</v>
      </c>
      <c r="J12" s="115" t="s">
        <v>324</v>
      </c>
      <c r="K12" s="115" t="s">
        <v>295</v>
      </c>
      <c r="L12" s="115" t="s">
        <v>325</v>
      </c>
      <c r="M12" s="115" t="s">
        <v>296</v>
      </c>
      <c r="N12" s="115" t="s">
        <v>297</v>
      </c>
      <c r="O12" s="115" t="s">
        <v>98</v>
      </c>
      <c r="P12" s="115">
        <v>201310</v>
      </c>
      <c r="Q12" s="115" t="s">
        <v>241</v>
      </c>
      <c r="R12" s="115" t="s">
        <v>326</v>
      </c>
      <c r="S12" s="115">
        <v>21747</v>
      </c>
      <c r="T12" s="115">
        <v>0</v>
      </c>
      <c r="U12" s="115">
        <v>0</v>
      </c>
      <c r="V12" s="115">
        <v>21747</v>
      </c>
      <c r="W12" s="115" t="s">
        <v>37</v>
      </c>
      <c r="X12" s="115" t="s">
        <v>37</v>
      </c>
      <c r="Y12" s="115" t="s">
        <v>37</v>
      </c>
      <c r="Z12" s="115" t="s">
        <v>37</v>
      </c>
      <c r="AA12" s="115" t="s">
        <v>37</v>
      </c>
      <c r="AB12" s="115" t="s">
        <v>37</v>
      </c>
    </row>
    <row r="13" spans="1:65" s="115" customFormat="1" x14ac:dyDescent="0.2">
      <c r="A13" s="120" t="s">
        <v>327</v>
      </c>
      <c r="B13" s="115">
        <v>1415</v>
      </c>
      <c r="C13" s="115" t="s">
        <v>35</v>
      </c>
      <c r="D13" s="115" t="s">
        <v>331</v>
      </c>
      <c r="E13" s="115" t="s">
        <v>332</v>
      </c>
      <c r="F13" s="115" t="s">
        <v>333</v>
      </c>
      <c r="G13" s="115" t="s">
        <v>334</v>
      </c>
      <c r="H13" s="115" t="s">
        <v>335</v>
      </c>
      <c r="I13" s="115" t="s">
        <v>336</v>
      </c>
      <c r="J13" s="115" t="s">
        <v>324</v>
      </c>
      <c r="K13" s="115" t="s">
        <v>295</v>
      </c>
      <c r="L13" s="115" t="s">
        <v>337</v>
      </c>
      <c r="M13" s="115" t="s">
        <v>296</v>
      </c>
      <c r="N13" s="115" t="s">
        <v>297</v>
      </c>
      <c r="O13" s="115" t="s">
        <v>98</v>
      </c>
      <c r="P13" s="115">
        <v>201410</v>
      </c>
      <c r="Q13" s="115" t="s">
        <v>316</v>
      </c>
      <c r="R13" s="115" t="s">
        <v>338</v>
      </c>
      <c r="S13" s="115">
        <v>21747</v>
      </c>
      <c r="T13" s="115">
        <v>0</v>
      </c>
      <c r="U13" s="115">
        <v>0</v>
      </c>
      <c r="V13" s="115">
        <v>21747</v>
      </c>
      <c r="W13" s="115" t="s">
        <v>37</v>
      </c>
      <c r="X13" s="115" t="s">
        <v>37</v>
      </c>
      <c r="Y13" s="115" t="s">
        <v>37</v>
      </c>
      <c r="Z13" s="115" t="s">
        <v>37</v>
      </c>
      <c r="AA13" s="115" t="s">
        <v>37</v>
      </c>
      <c r="AB13" s="115" t="s">
        <v>37</v>
      </c>
    </row>
    <row r="14" spans="1:65" s="210" customFormat="1" ht="38.25" x14ac:dyDescent="0.2">
      <c r="A14" s="210" t="s">
        <v>91</v>
      </c>
      <c r="B14" s="206">
        <v>1415</v>
      </c>
      <c r="C14" s="206" t="s">
        <v>35</v>
      </c>
      <c r="D14" s="207" t="s">
        <v>126</v>
      </c>
      <c r="E14" s="207" t="s">
        <v>127</v>
      </c>
      <c r="F14" s="207" t="s">
        <v>128</v>
      </c>
      <c r="G14" s="207" t="s">
        <v>297</v>
      </c>
      <c r="H14" s="207">
        <v>201510</v>
      </c>
      <c r="I14" s="207" t="s">
        <v>115</v>
      </c>
      <c r="J14" s="207" t="s">
        <v>388</v>
      </c>
      <c r="K14" s="208"/>
      <c r="L14" s="209"/>
      <c r="M14" s="210" t="s">
        <v>408</v>
      </c>
      <c r="N14" s="211" t="s">
        <v>419</v>
      </c>
      <c r="O14" s="210">
        <v>21747</v>
      </c>
      <c r="P14" s="210">
        <v>0</v>
      </c>
      <c r="Q14" s="210">
        <v>8301</v>
      </c>
      <c r="R14" s="210">
        <v>13446</v>
      </c>
      <c r="S14" s="207"/>
      <c r="T14" s="212">
        <v>7474</v>
      </c>
      <c r="U14" s="210">
        <f>Q14</f>
        <v>8301</v>
      </c>
      <c r="V14" s="210">
        <f>T14-U14</f>
        <v>-827</v>
      </c>
      <c r="W14" s="207"/>
      <c r="X14" s="207"/>
      <c r="Y14" s="213">
        <f>V14-(W14+X14)</f>
        <v>-827</v>
      </c>
      <c r="Z14" s="213"/>
      <c r="AA14" s="213"/>
      <c r="AB14" s="207"/>
      <c r="AC14" s="207"/>
      <c r="AD14" s="214">
        <v>1</v>
      </c>
      <c r="AE14" s="215"/>
      <c r="AF14" s="216"/>
      <c r="AG14" s="217" t="s">
        <v>102</v>
      </c>
      <c r="AH14" s="206" t="s">
        <v>100</v>
      </c>
      <c r="AI14" s="218" t="s">
        <v>112</v>
      </c>
      <c r="AL14" s="219"/>
      <c r="AX14" s="210">
        <v>600</v>
      </c>
      <c r="BB14" s="210">
        <f>SUM(AM14:BA14)</f>
        <v>600</v>
      </c>
      <c r="BC14" s="210">
        <f>W14+BB14</f>
        <v>600</v>
      </c>
      <c r="BD14" s="220">
        <f>Y14-BB14</f>
        <v>-1427</v>
      </c>
      <c r="BE14" s="221">
        <f>BD14/T14</f>
        <v>-0.19092855231469094</v>
      </c>
      <c r="BL14" s="222" t="s">
        <v>463</v>
      </c>
      <c r="BM14" s="223"/>
    </row>
    <row r="15" spans="1:65" s="210" customFormat="1" x14ac:dyDescent="0.2">
      <c r="A15" s="210" t="s">
        <v>91</v>
      </c>
      <c r="B15" s="206">
        <v>1415</v>
      </c>
      <c r="C15" s="206" t="s">
        <v>35</v>
      </c>
      <c r="D15" s="209" t="s">
        <v>139</v>
      </c>
      <c r="E15" s="207" t="s">
        <v>140</v>
      </c>
      <c r="F15" s="207" t="s">
        <v>141</v>
      </c>
      <c r="G15" s="207" t="s">
        <v>297</v>
      </c>
      <c r="H15" s="207">
        <v>201510</v>
      </c>
      <c r="I15" s="207" t="s">
        <v>115</v>
      </c>
      <c r="J15" s="205" t="s">
        <v>391</v>
      </c>
      <c r="K15" s="208"/>
      <c r="L15" s="209"/>
      <c r="M15" s="210" t="s">
        <v>414</v>
      </c>
      <c r="N15" s="237" t="s">
        <v>444</v>
      </c>
      <c r="O15" s="210">
        <v>21747</v>
      </c>
      <c r="P15" s="210">
        <v>21747</v>
      </c>
      <c r="Q15" s="210">
        <v>1314</v>
      </c>
      <c r="R15" s="210">
        <v>0</v>
      </c>
      <c r="S15" s="207">
        <v>2700</v>
      </c>
      <c r="T15" s="212">
        <v>7474</v>
      </c>
      <c r="U15" s="210">
        <f t="shared" ref="U15:U20" si="0">Q15</f>
        <v>1314</v>
      </c>
      <c r="V15" s="210">
        <f t="shared" ref="V15:V20" si="1">T15-U15</f>
        <v>6160</v>
      </c>
      <c r="W15" s="207">
        <v>2700</v>
      </c>
      <c r="X15" s="207"/>
      <c r="Y15" s="213">
        <f t="shared" ref="Y15:Y20" si="2">V15-(W15+X15)</f>
        <v>3460</v>
      </c>
      <c r="Z15" s="213"/>
      <c r="AA15" s="213"/>
      <c r="AB15" s="207"/>
      <c r="AC15" s="207"/>
      <c r="AD15" s="214">
        <v>1.5</v>
      </c>
      <c r="AE15" s="215"/>
      <c r="AF15" s="216"/>
      <c r="AG15" s="217" t="s">
        <v>102</v>
      </c>
      <c r="AH15" s="206" t="s">
        <v>100</v>
      </c>
      <c r="AI15" s="218" t="s">
        <v>112</v>
      </c>
      <c r="AL15" s="238"/>
      <c r="AX15" s="210">
        <v>600</v>
      </c>
      <c r="BB15" s="210">
        <f t="shared" ref="BB15:BB20" si="3">SUM(AM15:BA15)</f>
        <v>600</v>
      </c>
      <c r="BC15" s="210">
        <f t="shared" ref="BC15:BC20" si="4">W15+BB15</f>
        <v>3300</v>
      </c>
      <c r="BD15" s="220">
        <f t="shared" ref="BD15:BD20" si="5">Y15-BB15</f>
        <v>2860</v>
      </c>
      <c r="BE15" s="221">
        <f t="shared" ref="BE15:BE20" si="6">BD15/T15</f>
        <v>0.38265988761038267</v>
      </c>
      <c r="BL15" s="222" t="s">
        <v>462</v>
      </c>
      <c r="BM15" s="223"/>
    </row>
    <row r="16" spans="1:65" s="210" customFormat="1" ht="38.25" x14ac:dyDescent="0.2">
      <c r="A16" s="210" t="s">
        <v>91</v>
      </c>
      <c r="B16" s="206">
        <v>1415</v>
      </c>
      <c r="C16" s="206" t="s">
        <v>35</v>
      </c>
      <c r="D16" s="207" t="s">
        <v>158</v>
      </c>
      <c r="E16" s="207" t="s">
        <v>55</v>
      </c>
      <c r="F16" s="207" t="s">
        <v>159</v>
      </c>
      <c r="G16" s="207"/>
      <c r="H16" s="207">
        <v>201510</v>
      </c>
      <c r="I16" s="207" t="s">
        <v>115</v>
      </c>
      <c r="J16" s="207" t="s">
        <v>394</v>
      </c>
      <c r="K16" s="208"/>
      <c r="L16" s="209"/>
      <c r="M16" s="207" t="s">
        <v>300</v>
      </c>
      <c r="N16" s="237" t="s">
        <v>98</v>
      </c>
      <c r="O16" s="207"/>
      <c r="P16" s="207"/>
      <c r="Q16" s="207"/>
      <c r="R16" s="207"/>
      <c r="S16" s="207"/>
      <c r="T16" s="212">
        <v>7474</v>
      </c>
      <c r="U16" s="210">
        <f t="shared" si="0"/>
        <v>0</v>
      </c>
      <c r="V16" s="210">
        <f t="shared" si="1"/>
        <v>7474</v>
      </c>
      <c r="W16" s="207"/>
      <c r="X16" s="207"/>
      <c r="Y16" s="213">
        <f t="shared" si="2"/>
        <v>7474</v>
      </c>
      <c r="Z16" s="213"/>
      <c r="AA16" s="213"/>
      <c r="AB16" s="207"/>
      <c r="AC16" s="207"/>
      <c r="AD16" s="214">
        <v>1.5</v>
      </c>
      <c r="AE16" s="215"/>
      <c r="AF16" s="216"/>
      <c r="AG16" s="217" t="s">
        <v>102</v>
      </c>
      <c r="AH16" s="206" t="s">
        <v>100</v>
      </c>
      <c r="AI16" s="218" t="s">
        <v>112</v>
      </c>
      <c r="AL16" s="219"/>
      <c r="BB16" s="210">
        <f t="shared" si="3"/>
        <v>0</v>
      </c>
      <c r="BC16" s="210">
        <f t="shared" si="4"/>
        <v>0</v>
      </c>
      <c r="BD16" s="220">
        <f t="shared" si="5"/>
        <v>7474</v>
      </c>
      <c r="BE16" s="221">
        <f t="shared" si="6"/>
        <v>1</v>
      </c>
      <c r="BL16" s="222" t="s">
        <v>463</v>
      </c>
      <c r="BM16" s="223"/>
    </row>
    <row r="17" spans="1:73" s="129" customFormat="1" ht="38.25" x14ac:dyDescent="0.2">
      <c r="A17" s="210" t="s">
        <v>91</v>
      </c>
      <c r="B17" s="206">
        <v>1415</v>
      </c>
      <c r="C17" s="206" t="s">
        <v>35</v>
      </c>
      <c r="D17" s="207" t="s">
        <v>160</v>
      </c>
      <c r="E17" s="207" t="s">
        <v>161</v>
      </c>
      <c r="F17" s="207" t="s">
        <v>162</v>
      </c>
      <c r="G17" s="207" t="s">
        <v>297</v>
      </c>
      <c r="H17" s="207">
        <v>201510</v>
      </c>
      <c r="I17" s="207" t="s">
        <v>115</v>
      </c>
      <c r="J17" s="207" t="s">
        <v>395</v>
      </c>
      <c r="K17" s="207"/>
      <c r="L17" s="207"/>
      <c r="M17" s="210" t="s">
        <v>415</v>
      </c>
      <c r="N17" s="211" t="s">
        <v>419</v>
      </c>
      <c r="O17" s="205">
        <v>21747</v>
      </c>
      <c r="P17" s="210">
        <v>0</v>
      </c>
      <c r="Q17" s="210">
        <v>22046</v>
      </c>
      <c r="R17" s="210">
        <v>0</v>
      </c>
      <c r="S17" s="207"/>
      <c r="T17" s="212">
        <v>7474</v>
      </c>
      <c r="U17" s="210">
        <f t="shared" si="0"/>
        <v>22046</v>
      </c>
      <c r="V17" s="210">
        <f t="shared" si="1"/>
        <v>-14572</v>
      </c>
      <c r="W17" s="207"/>
      <c r="X17" s="207"/>
      <c r="Y17" s="213">
        <f t="shared" si="2"/>
        <v>-14572</v>
      </c>
      <c r="Z17" s="213"/>
      <c r="AA17" s="213"/>
      <c r="AB17" s="207"/>
      <c r="AC17" s="207"/>
      <c r="AD17" s="214">
        <v>1</v>
      </c>
      <c r="AE17" s="215"/>
      <c r="AF17" s="216"/>
      <c r="AG17" s="217" t="s">
        <v>102</v>
      </c>
      <c r="AH17" s="206" t="s">
        <v>100</v>
      </c>
      <c r="AI17" s="218" t="s">
        <v>112</v>
      </c>
      <c r="AJ17" s="210"/>
      <c r="AK17" s="210"/>
      <c r="AL17" s="219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>
        <v>600</v>
      </c>
      <c r="AY17" s="210"/>
      <c r="AZ17" s="210"/>
      <c r="BA17" s="210"/>
      <c r="BB17" s="210">
        <f t="shared" si="3"/>
        <v>600</v>
      </c>
      <c r="BC17" s="210">
        <f t="shared" si="4"/>
        <v>600</v>
      </c>
      <c r="BD17" s="220">
        <f t="shared" si="5"/>
        <v>-15172</v>
      </c>
      <c r="BE17" s="221">
        <f t="shared" si="6"/>
        <v>-2.0299705646240298</v>
      </c>
      <c r="BF17" s="210"/>
      <c r="BG17" s="210"/>
      <c r="BH17" s="210"/>
      <c r="BI17" s="210"/>
      <c r="BJ17" s="210"/>
      <c r="BK17" s="210"/>
      <c r="BL17" s="222" t="s">
        <v>463</v>
      </c>
      <c r="BM17" s="223"/>
      <c r="BN17" s="224" t="s">
        <v>464</v>
      </c>
      <c r="BO17" s="210"/>
      <c r="BP17" s="210"/>
      <c r="BQ17" s="210"/>
      <c r="BR17" s="210"/>
      <c r="BS17" s="210"/>
      <c r="BT17" s="210"/>
      <c r="BU17" s="210"/>
    </row>
    <row r="18" spans="1:73" s="210" customFormat="1" ht="51" x14ac:dyDescent="0.2">
      <c r="A18" s="210" t="s">
        <v>91</v>
      </c>
      <c r="B18" s="206">
        <v>1415</v>
      </c>
      <c r="C18" s="206" t="s">
        <v>35</v>
      </c>
      <c r="D18" s="207" t="s">
        <v>178</v>
      </c>
      <c r="E18" s="207" t="s">
        <v>179</v>
      </c>
      <c r="F18" s="207" t="s">
        <v>180</v>
      </c>
      <c r="G18" s="207" t="s">
        <v>297</v>
      </c>
      <c r="H18" s="207">
        <v>201510</v>
      </c>
      <c r="I18" s="207" t="s">
        <v>115</v>
      </c>
      <c r="J18" s="207" t="s">
        <v>398</v>
      </c>
      <c r="K18" s="207"/>
      <c r="L18" s="207"/>
      <c r="M18" s="205" t="s">
        <v>416</v>
      </c>
      <c r="N18" s="237" t="s">
        <v>444</v>
      </c>
      <c r="O18" s="205">
        <v>21747</v>
      </c>
      <c r="P18" s="205">
        <v>20500</v>
      </c>
      <c r="Q18" s="205">
        <v>0</v>
      </c>
      <c r="R18" s="205">
        <v>1247</v>
      </c>
      <c r="S18" s="207"/>
      <c r="T18" s="212">
        <v>7474</v>
      </c>
      <c r="U18" s="210">
        <f t="shared" si="0"/>
        <v>0</v>
      </c>
      <c r="V18" s="210">
        <f t="shared" si="1"/>
        <v>7474</v>
      </c>
      <c r="W18" s="207">
        <v>2700</v>
      </c>
      <c r="X18" s="239"/>
      <c r="Y18" s="213">
        <f t="shared" si="2"/>
        <v>4774</v>
      </c>
      <c r="Z18" s="213"/>
      <c r="AA18" s="213"/>
      <c r="AB18" s="207"/>
      <c r="AC18" s="207"/>
      <c r="AD18" s="214">
        <v>1</v>
      </c>
      <c r="AE18" s="215"/>
      <c r="AF18" s="216"/>
      <c r="AG18" s="240" t="s">
        <v>102</v>
      </c>
      <c r="AH18" s="206" t="s">
        <v>100</v>
      </c>
      <c r="AI18" s="218" t="s">
        <v>112</v>
      </c>
      <c r="AL18" s="219"/>
      <c r="AX18" s="210">
        <v>600</v>
      </c>
      <c r="BB18" s="210">
        <f t="shared" si="3"/>
        <v>600</v>
      </c>
      <c r="BC18" s="210">
        <f t="shared" si="4"/>
        <v>3300</v>
      </c>
      <c r="BD18" s="220">
        <f t="shared" si="5"/>
        <v>4174</v>
      </c>
      <c r="BE18" s="221">
        <f t="shared" si="6"/>
        <v>0.55846936044955842</v>
      </c>
      <c r="BL18" s="222" t="s">
        <v>462</v>
      </c>
      <c r="BM18" s="223"/>
    </row>
    <row r="19" spans="1:73" s="219" customFormat="1" ht="51" x14ac:dyDescent="0.2">
      <c r="A19" s="210" t="s">
        <v>91</v>
      </c>
      <c r="B19" s="206">
        <v>1415</v>
      </c>
      <c r="C19" s="206" t="s">
        <v>35</v>
      </c>
      <c r="D19" s="207" t="s">
        <v>184</v>
      </c>
      <c r="E19" s="207" t="s">
        <v>67</v>
      </c>
      <c r="F19" s="207" t="s">
        <v>185</v>
      </c>
      <c r="G19" s="125" t="s">
        <v>302</v>
      </c>
      <c r="H19" s="207">
        <v>201510</v>
      </c>
      <c r="I19" s="207" t="s">
        <v>115</v>
      </c>
      <c r="J19" s="207" t="s">
        <v>401</v>
      </c>
      <c r="K19" s="207"/>
      <c r="L19" s="207"/>
      <c r="M19" s="205" t="s">
        <v>417</v>
      </c>
      <c r="N19" s="237" t="s">
        <v>444</v>
      </c>
      <c r="O19" s="205">
        <v>31476</v>
      </c>
      <c r="P19" s="205">
        <v>31476</v>
      </c>
      <c r="Q19" s="205">
        <v>1060</v>
      </c>
      <c r="R19" s="205">
        <v>0</v>
      </c>
      <c r="S19" s="207"/>
      <c r="T19" s="207">
        <v>17203</v>
      </c>
      <c r="U19" s="210">
        <f t="shared" si="0"/>
        <v>1060</v>
      </c>
      <c r="V19" s="210">
        <f t="shared" si="1"/>
        <v>16143</v>
      </c>
      <c r="W19" s="207"/>
      <c r="X19" s="207">
        <v>0</v>
      </c>
      <c r="Y19" s="213">
        <f t="shared" si="2"/>
        <v>16143</v>
      </c>
      <c r="Z19" s="213"/>
      <c r="AA19" s="213"/>
      <c r="AB19" s="207"/>
      <c r="AC19" s="207"/>
      <c r="AD19" s="214" t="s">
        <v>186</v>
      </c>
      <c r="AE19" s="215"/>
      <c r="AF19" s="216"/>
      <c r="AG19" s="240" t="s">
        <v>102</v>
      </c>
      <c r="AH19" s="206" t="s">
        <v>100</v>
      </c>
      <c r="AI19" s="218" t="s">
        <v>112</v>
      </c>
      <c r="AJ19" s="210"/>
      <c r="AK19" s="210"/>
      <c r="AL19" s="238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>
        <v>3250</v>
      </c>
      <c r="AZ19" s="210"/>
      <c r="BA19" s="210"/>
      <c r="BB19" s="210">
        <f t="shared" si="3"/>
        <v>3250</v>
      </c>
      <c r="BC19" s="210">
        <f t="shared" si="4"/>
        <v>3250</v>
      </c>
      <c r="BD19" s="220">
        <f t="shared" si="5"/>
        <v>12893</v>
      </c>
      <c r="BE19" s="221">
        <f t="shared" si="6"/>
        <v>0.74946230308667094</v>
      </c>
      <c r="BF19" s="210">
        <v>1</v>
      </c>
      <c r="BG19" s="210" t="s">
        <v>440</v>
      </c>
      <c r="BH19" s="210"/>
      <c r="BI19" s="210"/>
      <c r="BJ19" s="210"/>
      <c r="BK19" s="210"/>
      <c r="BL19" s="222" t="s">
        <v>463</v>
      </c>
      <c r="BM19" s="223"/>
      <c r="BN19" s="210"/>
      <c r="BO19" s="210"/>
      <c r="BP19" s="210"/>
      <c r="BQ19" s="210"/>
      <c r="BR19" s="210"/>
      <c r="BS19" s="210"/>
      <c r="BT19" s="210"/>
      <c r="BU19" s="210"/>
    </row>
    <row r="20" spans="1:73" s="242" customFormat="1" ht="38.25" x14ac:dyDescent="0.2">
      <c r="A20" s="210" t="s">
        <v>91</v>
      </c>
      <c r="B20" s="206">
        <v>1415</v>
      </c>
      <c r="C20" s="206" t="s">
        <v>35</v>
      </c>
      <c r="D20" s="207" t="s">
        <v>202</v>
      </c>
      <c r="E20" s="207" t="s">
        <v>203</v>
      </c>
      <c r="F20" s="207" t="s">
        <v>204</v>
      </c>
      <c r="G20" s="125" t="s">
        <v>302</v>
      </c>
      <c r="H20" s="207">
        <v>201510</v>
      </c>
      <c r="I20" s="207" t="s">
        <v>115</v>
      </c>
      <c r="J20" s="208" t="s">
        <v>378</v>
      </c>
      <c r="K20" s="241" t="s">
        <v>378</v>
      </c>
      <c r="L20" s="209"/>
      <c r="M20" s="205" t="s">
        <v>412</v>
      </c>
      <c r="N20" s="237" t="s">
        <v>444</v>
      </c>
      <c r="O20" s="205">
        <v>31476</v>
      </c>
      <c r="P20" s="205">
        <v>31476</v>
      </c>
      <c r="Q20" s="205">
        <v>6827</v>
      </c>
      <c r="R20" s="205">
        <v>0</v>
      </c>
      <c r="S20" s="207"/>
      <c r="T20" s="207">
        <v>17203</v>
      </c>
      <c r="U20" s="210">
        <f t="shared" si="0"/>
        <v>6827</v>
      </c>
      <c r="V20" s="210">
        <f t="shared" si="1"/>
        <v>10376</v>
      </c>
      <c r="W20" s="207"/>
      <c r="X20" s="207"/>
      <c r="Y20" s="213">
        <f t="shared" si="2"/>
        <v>10376</v>
      </c>
      <c r="Z20" s="213"/>
      <c r="AA20" s="213"/>
      <c r="AB20" s="207"/>
      <c r="AC20" s="207"/>
      <c r="AD20" s="214">
        <v>1.5</v>
      </c>
      <c r="AE20" s="215"/>
      <c r="AF20" s="216"/>
      <c r="AG20" s="217" t="s">
        <v>102</v>
      </c>
      <c r="AH20" s="206" t="s">
        <v>100</v>
      </c>
      <c r="AI20" s="218" t="s">
        <v>345</v>
      </c>
      <c r="AJ20" s="218" t="s">
        <v>384</v>
      </c>
      <c r="AK20" s="210"/>
      <c r="AL20" s="219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>
        <v>4000</v>
      </c>
      <c r="AZ20" s="210"/>
      <c r="BA20" s="210"/>
      <c r="BB20" s="210">
        <f t="shared" si="3"/>
        <v>4000</v>
      </c>
      <c r="BC20" s="210">
        <f t="shared" si="4"/>
        <v>4000</v>
      </c>
      <c r="BD20" s="220">
        <f t="shared" si="5"/>
        <v>6376</v>
      </c>
      <c r="BE20" s="221">
        <f t="shared" si="6"/>
        <v>0.37063302912282742</v>
      </c>
      <c r="BF20" s="210">
        <v>1</v>
      </c>
      <c r="BG20" s="210" t="s">
        <v>440</v>
      </c>
      <c r="BH20" s="210" t="s">
        <v>98</v>
      </c>
      <c r="BI20" s="210" t="s">
        <v>107</v>
      </c>
      <c r="BJ20" s="210" t="s">
        <v>107</v>
      </c>
      <c r="BK20" s="210"/>
      <c r="BL20" s="222" t="s">
        <v>463</v>
      </c>
      <c r="BM20" s="223"/>
      <c r="BN20" s="218" t="s">
        <v>447</v>
      </c>
      <c r="BO20" s="210"/>
      <c r="BP20" s="210"/>
      <c r="BQ20" s="210"/>
      <c r="BR20" s="210"/>
      <c r="BS20" s="210"/>
      <c r="BT20" s="210"/>
      <c r="BU20" s="210"/>
    </row>
    <row r="21" spans="1:73" s="133" customFormat="1" ht="38.25" x14ac:dyDescent="0.2">
      <c r="A21" s="83" t="s">
        <v>91</v>
      </c>
      <c r="B21" s="206">
        <v>1415</v>
      </c>
      <c r="C21" s="57" t="s">
        <v>35</v>
      </c>
      <c r="D21" s="46" t="s">
        <v>129</v>
      </c>
      <c r="E21" s="45" t="s">
        <v>130</v>
      </c>
      <c r="F21" s="46" t="s">
        <v>131</v>
      </c>
      <c r="G21" s="45" t="s">
        <v>297</v>
      </c>
      <c r="H21" s="45">
        <v>201510</v>
      </c>
      <c r="I21" s="45" t="s">
        <v>115</v>
      </c>
      <c r="J21" s="45" t="s">
        <v>352</v>
      </c>
      <c r="K21" s="15" t="s">
        <v>352</v>
      </c>
      <c r="L21" s="46"/>
      <c r="M21" s="1" t="s">
        <v>410</v>
      </c>
      <c r="N21" s="51" t="s">
        <v>444</v>
      </c>
      <c r="O21" s="1">
        <v>21747</v>
      </c>
      <c r="P21" s="1">
        <v>20500</v>
      </c>
      <c r="Q21" s="144">
        <v>0</v>
      </c>
      <c r="R21" s="1">
        <v>1247</v>
      </c>
      <c r="S21" s="45"/>
      <c r="T21" s="45">
        <v>7474</v>
      </c>
      <c r="U21" s="8">
        <f t="shared" ref="U21:U28" si="7">Q21</f>
        <v>0</v>
      </c>
      <c r="V21" s="8">
        <f t="shared" ref="V21:V28" si="8">T21-U21</f>
        <v>7474</v>
      </c>
      <c r="W21" s="45">
        <v>2700</v>
      </c>
      <c r="X21" s="16"/>
      <c r="Y21" s="107">
        <f t="shared" ref="Y21:Y28" si="9">V21-(W21+X21)</f>
        <v>4774</v>
      </c>
      <c r="Z21" s="107"/>
      <c r="AA21" s="107"/>
      <c r="AB21" s="70"/>
      <c r="AC21" s="70"/>
      <c r="AD21" s="71">
        <v>1.5</v>
      </c>
      <c r="AE21" s="124"/>
      <c r="AF21" s="72"/>
      <c r="AG21" s="64" t="s">
        <v>102</v>
      </c>
      <c r="AH21" s="57" t="s">
        <v>100</v>
      </c>
      <c r="AI21" s="83" t="s">
        <v>345</v>
      </c>
      <c r="AJ21" s="52" t="s">
        <v>384</v>
      </c>
      <c r="AK21" s="1"/>
      <c r="AL21" s="75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>
        <v>600</v>
      </c>
      <c r="AY21" s="1"/>
      <c r="AZ21" s="1"/>
      <c r="BA21" s="1"/>
      <c r="BB21" s="180">
        <f t="shared" ref="BB21:BB28" si="10">SUM(AM21:BA21)</f>
        <v>600</v>
      </c>
      <c r="BC21" s="182">
        <f t="shared" ref="BC21:BC28" si="11">W21+BB21</f>
        <v>3300</v>
      </c>
      <c r="BD21" s="184">
        <f t="shared" ref="BD21:BD28" si="12">Y21-BB21</f>
        <v>4174</v>
      </c>
      <c r="BE21" s="152">
        <f t="shared" ref="BE21:BE28" si="13">BD21/T21</f>
        <v>0.55846936044955842</v>
      </c>
      <c r="BF21" s="8"/>
      <c r="BG21" s="1"/>
      <c r="BH21" s="1" t="s">
        <v>98</v>
      </c>
      <c r="BI21" s="1" t="s">
        <v>107</v>
      </c>
      <c r="BJ21" s="1" t="s">
        <v>107</v>
      </c>
      <c r="BK21" s="8"/>
      <c r="BL21" s="185" t="s">
        <v>462</v>
      </c>
      <c r="BM21" s="50"/>
      <c r="BN21" s="8"/>
      <c r="BO21" s="75"/>
      <c r="BP21" s="129"/>
      <c r="BQ21" s="129"/>
      <c r="BR21" s="129"/>
      <c r="BS21" s="129"/>
      <c r="BT21" s="129"/>
      <c r="BU21" s="129"/>
    </row>
    <row r="22" spans="1:73" s="129" customFormat="1" ht="38.25" x14ac:dyDescent="0.2">
      <c r="A22" s="83" t="s">
        <v>91</v>
      </c>
      <c r="B22" s="206">
        <v>1415</v>
      </c>
      <c r="C22" s="57" t="s">
        <v>35</v>
      </c>
      <c r="D22" s="45" t="s">
        <v>144</v>
      </c>
      <c r="E22" s="45" t="s">
        <v>145</v>
      </c>
      <c r="F22" s="45" t="s">
        <v>146</v>
      </c>
      <c r="G22" s="45" t="s">
        <v>297</v>
      </c>
      <c r="H22" s="45">
        <v>201510</v>
      </c>
      <c r="I22" s="45" t="s">
        <v>115</v>
      </c>
      <c r="J22" s="236" t="s">
        <v>392</v>
      </c>
      <c r="K22" s="54"/>
      <c r="L22" s="46"/>
      <c r="M22" s="1" t="s">
        <v>338</v>
      </c>
      <c r="N22" s="51" t="s">
        <v>444</v>
      </c>
      <c r="O22" s="10">
        <v>21747</v>
      </c>
      <c r="P22" s="1">
        <v>20500</v>
      </c>
      <c r="Q22" s="144">
        <v>5812</v>
      </c>
      <c r="R22" s="1">
        <v>1247</v>
      </c>
      <c r="S22" s="45"/>
      <c r="T22" s="104">
        <v>7474</v>
      </c>
      <c r="U22" s="8">
        <f t="shared" si="7"/>
        <v>5812</v>
      </c>
      <c r="V22" s="8">
        <f t="shared" si="8"/>
        <v>1662</v>
      </c>
      <c r="W22" s="45"/>
      <c r="X22" s="45"/>
      <c r="Y22" s="141">
        <f t="shared" si="9"/>
        <v>1662</v>
      </c>
      <c r="Z22" s="107"/>
      <c r="AA22" s="107"/>
      <c r="AB22" s="70"/>
      <c r="AC22" s="70"/>
      <c r="AD22" s="71">
        <v>2</v>
      </c>
      <c r="AE22" s="124"/>
      <c r="AF22" s="72"/>
      <c r="AG22" s="64" t="s">
        <v>101</v>
      </c>
      <c r="AH22" s="57" t="s">
        <v>100</v>
      </c>
      <c r="AI22" s="83" t="s">
        <v>112</v>
      </c>
      <c r="AJ22" s="1"/>
      <c r="AK22" s="1"/>
      <c r="AL22" s="76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80">
        <f t="shared" si="10"/>
        <v>0</v>
      </c>
      <c r="BC22" s="182">
        <f t="shared" si="11"/>
        <v>0</v>
      </c>
      <c r="BD22" s="184">
        <f t="shared" si="12"/>
        <v>1662</v>
      </c>
      <c r="BE22" s="152">
        <f t="shared" si="13"/>
        <v>0.22237088573722238</v>
      </c>
      <c r="BF22" s="8"/>
      <c r="BG22" s="1"/>
      <c r="BH22" s="1"/>
      <c r="BI22" s="1"/>
      <c r="BJ22" s="1"/>
      <c r="BK22" s="8"/>
      <c r="BL22" s="225" t="s">
        <v>472</v>
      </c>
      <c r="BM22" s="50"/>
      <c r="BN22" s="117"/>
      <c r="BO22" s="75"/>
      <c r="BP22" s="75"/>
      <c r="BQ22" s="75"/>
      <c r="BR22" s="75"/>
      <c r="BS22" s="75"/>
      <c r="BT22" s="75"/>
      <c r="BU22" s="75"/>
    </row>
    <row r="23" spans="1:73" s="129" customFormat="1" ht="38.25" x14ac:dyDescent="0.2">
      <c r="A23" s="210" t="s">
        <v>91</v>
      </c>
      <c r="B23" s="57">
        <v>1415</v>
      </c>
      <c r="C23" s="100" t="s">
        <v>35</v>
      </c>
      <c r="D23" s="54" t="s">
        <v>116</v>
      </c>
      <c r="E23" s="54" t="s">
        <v>85</v>
      </c>
      <c r="F23" s="54" t="s">
        <v>69</v>
      </c>
      <c r="G23" s="54" t="s">
        <v>297</v>
      </c>
      <c r="H23" s="45">
        <v>201510</v>
      </c>
      <c r="I23" s="45" t="s">
        <v>115</v>
      </c>
      <c r="J23" s="45" t="s">
        <v>386</v>
      </c>
      <c r="K23" s="15" t="s">
        <v>347</v>
      </c>
      <c r="L23" s="46"/>
      <c r="M23" s="1" t="s">
        <v>407</v>
      </c>
      <c r="N23" s="51" t="s">
        <v>444</v>
      </c>
      <c r="O23" s="10">
        <v>21747</v>
      </c>
      <c r="P23" s="1">
        <v>20500</v>
      </c>
      <c r="Q23" s="144">
        <v>2413</v>
      </c>
      <c r="R23" s="1">
        <v>1247</v>
      </c>
      <c r="S23" s="45"/>
      <c r="T23" s="45">
        <v>7474</v>
      </c>
      <c r="U23" s="8">
        <f t="shared" si="7"/>
        <v>2413</v>
      </c>
      <c r="V23" s="8">
        <f t="shared" si="8"/>
        <v>5061</v>
      </c>
      <c r="W23" s="45"/>
      <c r="X23" s="45"/>
      <c r="Y23" s="107">
        <f t="shared" si="9"/>
        <v>5061</v>
      </c>
      <c r="Z23" s="107"/>
      <c r="AA23" s="107"/>
      <c r="AB23" s="70"/>
      <c r="AC23" s="70"/>
      <c r="AD23" s="71">
        <v>1.5</v>
      </c>
      <c r="AE23" s="124"/>
      <c r="AF23" s="72"/>
      <c r="AG23" s="109" t="s">
        <v>101</v>
      </c>
      <c r="AH23" s="57" t="s">
        <v>100</v>
      </c>
      <c r="AI23" s="83" t="s">
        <v>345</v>
      </c>
      <c r="AJ23" s="52" t="s">
        <v>384</v>
      </c>
      <c r="AK23" s="1"/>
      <c r="AL23" s="76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80">
        <f t="shared" si="10"/>
        <v>0</v>
      </c>
      <c r="BC23" s="182">
        <f t="shared" si="11"/>
        <v>0</v>
      </c>
      <c r="BD23" s="184">
        <f t="shared" si="12"/>
        <v>5061</v>
      </c>
      <c r="BE23" s="152">
        <f t="shared" si="13"/>
        <v>0.67714744447417718</v>
      </c>
      <c r="BF23" s="8"/>
      <c r="BG23" s="1"/>
      <c r="BH23" s="1" t="s">
        <v>98</v>
      </c>
      <c r="BI23" s="1" t="s">
        <v>98</v>
      </c>
      <c r="BJ23" s="1" t="s">
        <v>107</v>
      </c>
      <c r="BK23" s="8"/>
      <c r="BL23" s="225" t="s">
        <v>472</v>
      </c>
      <c r="BM23" s="50"/>
      <c r="BN23" s="117"/>
      <c r="BO23" s="26"/>
    </row>
    <row r="24" spans="1:73" s="8" customFormat="1" ht="38.25" x14ac:dyDescent="0.2">
      <c r="A24" s="52" t="s">
        <v>91</v>
      </c>
      <c r="B24" s="62">
        <v>1415</v>
      </c>
      <c r="C24" s="62" t="s">
        <v>35</v>
      </c>
      <c r="D24" s="45" t="s">
        <v>190</v>
      </c>
      <c r="E24" s="45" t="s">
        <v>191</v>
      </c>
      <c r="F24" s="45" t="s">
        <v>192</v>
      </c>
      <c r="G24" s="45"/>
      <c r="H24" s="45">
        <v>201510</v>
      </c>
      <c r="I24" s="45" t="s">
        <v>115</v>
      </c>
      <c r="J24" s="54" t="s">
        <v>403</v>
      </c>
      <c r="K24" s="54"/>
      <c r="L24" s="46"/>
      <c r="M24" s="54" t="s">
        <v>300</v>
      </c>
      <c r="N24" s="51" t="s">
        <v>98</v>
      </c>
      <c r="O24" s="54"/>
      <c r="P24" s="54"/>
      <c r="Q24" s="54"/>
      <c r="R24" s="54"/>
      <c r="S24" s="45"/>
      <c r="T24" s="103">
        <v>7474</v>
      </c>
      <c r="U24" s="8">
        <f t="shared" si="7"/>
        <v>0</v>
      </c>
      <c r="V24" s="8">
        <f t="shared" si="8"/>
        <v>7474</v>
      </c>
      <c r="W24" s="45"/>
      <c r="X24" s="45"/>
      <c r="Y24" s="107">
        <f t="shared" si="9"/>
        <v>7474</v>
      </c>
      <c r="Z24" s="107"/>
      <c r="AA24" s="107"/>
      <c r="AB24" s="45"/>
      <c r="AC24" s="45"/>
      <c r="AD24" s="116">
        <v>1</v>
      </c>
      <c r="AE24" s="78"/>
      <c r="AF24" s="118"/>
      <c r="AG24" s="110" t="s">
        <v>102</v>
      </c>
      <c r="AH24" s="62" t="s">
        <v>100</v>
      </c>
      <c r="AI24" s="52" t="s">
        <v>112</v>
      </c>
      <c r="AL24" s="112"/>
      <c r="BB24" s="8">
        <f t="shared" si="10"/>
        <v>0</v>
      </c>
      <c r="BC24" s="8">
        <f t="shared" si="11"/>
        <v>0</v>
      </c>
      <c r="BD24" s="32">
        <f t="shared" si="12"/>
        <v>7474</v>
      </c>
      <c r="BE24" s="164">
        <f t="shared" si="13"/>
        <v>1</v>
      </c>
      <c r="BL24" s="293" t="s">
        <v>463</v>
      </c>
      <c r="BM24" s="58"/>
      <c r="BN24" s="117"/>
    </row>
    <row r="25" spans="1:73" s="129" customFormat="1" x14ac:dyDescent="0.2">
      <c r="A25" s="132" t="s">
        <v>496</v>
      </c>
      <c r="B25" s="187">
        <v>1415</v>
      </c>
      <c r="C25" s="187" t="s">
        <v>39</v>
      </c>
      <c r="D25" s="187" t="s">
        <v>303</v>
      </c>
      <c r="E25" s="187" t="s">
        <v>304</v>
      </c>
      <c r="F25" s="187" t="s">
        <v>305</v>
      </c>
      <c r="G25" s="188" t="s">
        <v>297</v>
      </c>
      <c r="H25" s="188"/>
      <c r="I25" s="188" t="s">
        <v>341</v>
      </c>
      <c r="J25" s="189"/>
      <c r="K25" s="189"/>
      <c r="L25" s="226"/>
      <c r="M25" s="186" t="s">
        <v>411</v>
      </c>
      <c r="N25" s="190" t="s">
        <v>444</v>
      </c>
      <c r="O25" s="186">
        <v>21285</v>
      </c>
      <c r="P25" s="187">
        <v>0</v>
      </c>
      <c r="Q25" s="187">
        <v>0</v>
      </c>
      <c r="R25" s="187">
        <v>21285</v>
      </c>
      <c r="S25" s="188"/>
      <c r="T25" s="191">
        <v>7474</v>
      </c>
      <c r="U25" s="187">
        <f t="shared" si="7"/>
        <v>0</v>
      </c>
      <c r="V25" s="187">
        <f t="shared" si="8"/>
        <v>7474</v>
      </c>
      <c r="W25" s="188"/>
      <c r="X25" s="227">
        <v>2700</v>
      </c>
      <c r="Y25" s="192">
        <f t="shared" si="9"/>
        <v>4774</v>
      </c>
      <c r="Z25" s="192"/>
      <c r="AA25" s="192"/>
      <c r="AB25" s="188"/>
      <c r="AC25" s="188"/>
      <c r="AD25" s="193"/>
      <c r="AE25" s="194"/>
      <c r="AF25" s="195"/>
      <c r="AG25" s="230"/>
      <c r="AH25" s="203" t="s">
        <v>341</v>
      </c>
      <c r="AI25" s="187" t="s">
        <v>98</v>
      </c>
      <c r="AJ25" s="187"/>
      <c r="AK25" s="187"/>
      <c r="AL25" s="196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>
        <f t="shared" si="10"/>
        <v>0</v>
      </c>
      <c r="BC25" s="187">
        <f t="shared" si="11"/>
        <v>0</v>
      </c>
      <c r="BD25" s="197">
        <f t="shared" si="12"/>
        <v>4774</v>
      </c>
      <c r="BE25" s="198">
        <f t="shared" si="13"/>
        <v>0.63874765854963877</v>
      </c>
      <c r="BF25" s="187"/>
      <c r="BG25" s="187"/>
      <c r="BH25" s="187"/>
      <c r="BI25" s="187"/>
      <c r="BJ25" s="187"/>
      <c r="BK25" s="187"/>
      <c r="BL25" s="199"/>
      <c r="BM25" s="200"/>
      <c r="BN25" s="231"/>
      <c r="BO25" s="196"/>
      <c r="BP25" s="187"/>
      <c r="BQ25" s="187"/>
      <c r="BR25" s="187"/>
      <c r="BS25" s="187"/>
      <c r="BT25" s="187"/>
      <c r="BU25" s="187"/>
    </row>
    <row r="26" spans="1:73" s="187" customFormat="1" x14ac:dyDescent="0.2">
      <c r="A26" s="203" t="s">
        <v>496</v>
      </c>
      <c r="B26" s="187">
        <v>1415</v>
      </c>
      <c r="C26" s="187" t="s">
        <v>39</v>
      </c>
      <c r="D26" s="187" t="s">
        <v>306</v>
      </c>
      <c r="E26" s="187" t="s">
        <v>307</v>
      </c>
      <c r="F26" s="187" t="s">
        <v>308</v>
      </c>
      <c r="G26" s="188" t="s">
        <v>297</v>
      </c>
      <c r="H26" s="188"/>
      <c r="I26" s="188" t="s">
        <v>341</v>
      </c>
      <c r="J26" s="188"/>
      <c r="K26" s="188"/>
      <c r="L26" s="188"/>
      <c r="M26" s="187" t="s">
        <v>413</v>
      </c>
      <c r="N26" s="190" t="s">
        <v>419</v>
      </c>
      <c r="O26" s="187">
        <v>21285</v>
      </c>
      <c r="P26" s="187">
        <v>0</v>
      </c>
      <c r="Q26" s="187">
        <v>0</v>
      </c>
      <c r="R26" s="187">
        <v>21285</v>
      </c>
      <c r="S26" s="188"/>
      <c r="T26" s="191">
        <v>7474</v>
      </c>
      <c r="U26" s="187">
        <f t="shared" si="7"/>
        <v>0</v>
      </c>
      <c r="V26" s="187">
        <f t="shared" si="8"/>
        <v>7474</v>
      </c>
      <c r="W26" s="188"/>
      <c r="X26" s="188"/>
      <c r="Y26" s="192">
        <f t="shared" si="9"/>
        <v>7474</v>
      </c>
      <c r="Z26" s="192"/>
      <c r="AA26" s="192"/>
      <c r="AB26" s="188"/>
      <c r="AC26" s="188"/>
      <c r="AD26" s="193"/>
      <c r="AE26" s="194"/>
      <c r="AF26" s="195"/>
      <c r="AG26" s="233"/>
      <c r="AH26" s="203" t="s">
        <v>341</v>
      </c>
      <c r="AI26" s="203" t="s">
        <v>112</v>
      </c>
      <c r="AL26" s="201"/>
      <c r="BB26" s="187">
        <f t="shared" si="10"/>
        <v>0</v>
      </c>
      <c r="BC26" s="187">
        <f t="shared" si="11"/>
        <v>0</v>
      </c>
      <c r="BD26" s="197">
        <f t="shared" si="12"/>
        <v>7474</v>
      </c>
      <c r="BE26" s="198">
        <f t="shared" si="13"/>
        <v>1</v>
      </c>
      <c r="BL26" s="199"/>
      <c r="BM26" s="200"/>
      <c r="BN26" s="231"/>
    </row>
    <row r="27" spans="1:73" s="52" customFormat="1" x14ac:dyDescent="0.2">
      <c r="A27" s="52" t="s">
        <v>496</v>
      </c>
      <c r="B27" s="187">
        <v>1415</v>
      </c>
      <c r="C27" s="187" t="s">
        <v>39</v>
      </c>
      <c r="D27" s="187" t="s">
        <v>329</v>
      </c>
      <c r="E27" s="187" t="s">
        <v>330</v>
      </c>
      <c r="F27" s="202" t="s">
        <v>97</v>
      </c>
      <c r="G27" s="188" t="s">
        <v>297</v>
      </c>
      <c r="H27" s="187"/>
      <c r="I27" s="203" t="s">
        <v>341</v>
      </c>
      <c r="J27" s="298"/>
      <c r="K27" s="298"/>
      <c r="L27" s="300"/>
      <c r="M27" s="187" t="s">
        <v>409</v>
      </c>
      <c r="N27" s="190" t="s">
        <v>444</v>
      </c>
      <c r="O27" s="186">
        <v>21285</v>
      </c>
      <c r="P27" s="187">
        <v>0</v>
      </c>
      <c r="Q27" s="187">
        <v>0</v>
      </c>
      <c r="R27" s="187">
        <v>21285</v>
      </c>
      <c r="S27" s="187"/>
      <c r="T27" s="191">
        <v>7474</v>
      </c>
      <c r="U27" s="187">
        <f t="shared" si="7"/>
        <v>0</v>
      </c>
      <c r="V27" s="187">
        <f t="shared" si="8"/>
        <v>7474</v>
      </c>
      <c r="W27" s="187"/>
      <c r="X27" s="227">
        <v>2700</v>
      </c>
      <c r="Y27" s="192">
        <f t="shared" si="9"/>
        <v>4774</v>
      </c>
      <c r="Z27" s="228"/>
      <c r="AA27" s="228"/>
      <c r="AB27" s="187"/>
      <c r="AC27" s="187"/>
      <c r="AD27" s="187"/>
      <c r="AE27" s="204"/>
      <c r="AF27" s="187"/>
      <c r="AG27" s="229"/>
      <c r="AH27" s="203" t="s">
        <v>341</v>
      </c>
      <c r="AI27" s="203" t="s">
        <v>112</v>
      </c>
      <c r="AJ27" s="187"/>
      <c r="AK27" s="187"/>
      <c r="AL27" s="196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>
        <f t="shared" si="10"/>
        <v>0</v>
      </c>
      <c r="BC27" s="187">
        <f t="shared" si="11"/>
        <v>0</v>
      </c>
      <c r="BD27" s="197">
        <f t="shared" si="12"/>
        <v>4774</v>
      </c>
      <c r="BE27" s="198">
        <f t="shared" si="13"/>
        <v>0.63874765854963877</v>
      </c>
      <c r="BF27" s="197"/>
      <c r="BG27" s="187"/>
      <c r="BH27" s="187"/>
      <c r="BI27" s="187"/>
      <c r="BJ27" s="187"/>
      <c r="BK27" s="187"/>
      <c r="BL27" s="199"/>
      <c r="BM27" s="200"/>
      <c r="BN27" s="231"/>
      <c r="BO27" s="187"/>
      <c r="BP27" s="187"/>
      <c r="BQ27" s="187"/>
      <c r="BR27" s="187"/>
      <c r="BS27" s="187"/>
      <c r="BT27" s="187"/>
      <c r="BU27" s="187"/>
    </row>
    <row r="28" spans="1:73" s="129" customFormat="1" ht="38.25" x14ac:dyDescent="0.2">
      <c r="A28" s="277" t="s">
        <v>497</v>
      </c>
      <c r="B28" s="187">
        <v>1415</v>
      </c>
      <c r="C28" s="187" t="s">
        <v>39</v>
      </c>
      <c r="D28" s="187" t="s">
        <v>339</v>
      </c>
      <c r="E28" s="187" t="s">
        <v>79</v>
      </c>
      <c r="F28" s="203" t="s">
        <v>340</v>
      </c>
      <c r="G28" s="188" t="s">
        <v>297</v>
      </c>
      <c r="H28" s="188"/>
      <c r="I28" s="188" t="s">
        <v>341</v>
      </c>
      <c r="J28" s="188"/>
      <c r="K28" s="299" t="s">
        <v>375</v>
      </c>
      <c r="L28" s="226"/>
      <c r="M28" s="186" t="s">
        <v>418</v>
      </c>
      <c r="N28" s="232" t="s">
        <v>419</v>
      </c>
      <c r="O28" s="186">
        <v>21285</v>
      </c>
      <c r="P28" s="187">
        <v>0</v>
      </c>
      <c r="Q28" s="187">
        <v>0</v>
      </c>
      <c r="R28" s="187">
        <v>21285</v>
      </c>
      <c r="S28" s="188"/>
      <c r="T28" s="188">
        <v>7474</v>
      </c>
      <c r="U28" s="187">
        <f t="shared" si="7"/>
        <v>0</v>
      </c>
      <c r="V28" s="187">
        <f t="shared" si="8"/>
        <v>7474</v>
      </c>
      <c r="W28" s="188"/>
      <c r="X28" s="188"/>
      <c r="Y28" s="192">
        <f t="shared" si="9"/>
        <v>7474</v>
      </c>
      <c r="Z28" s="192"/>
      <c r="AA28" s="192"/>
      <c r="AB28" s="188"/>
      <c r="AC28" s="188"/>
      <c r="AD28" s="193"/>
      <c r="AE28" s="194"/>
      <c r="AF28" s="195"/>
      <c r="AG28" s="230"/>
      <c r="AH28" s="203" t="s">
        <v>341</v>
      </c>
      <c r="AI28" s="203" t="s">
        <v>345</v>
      </c>
      <c r="AJ28" s="203" t="s">
        <v>384</v>
      </c>
      <c r="AK28" s="187"/>
      <c r="AL28" s="201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>
        <f t="shared" si="10"/>
        <v>0</v>
      </c>
      <c r="BC28" s="187">
        <f t="shared" si="11"/>
        <v>0</v>
      </c>
      <c r="BD28" s="197">
        <f t="shared" si="12"/>
        <v>7474</v>
      </c>
      <c r="BE28" s="198">
        <f t="shared" si="13"/>
        <v>1</v>
      </c>
      <c r="BF28" s="187"/>
      <c r="BG28" s="187"/>
      <c r="BH28" s="187" t="s">
        <v>98</v>
      </c>
      <c r="BI28" s="187" t="s">
        <v>98</v>
      </c>
      <c r="BJ28" s="187" t="s">
        <v>98</v>
      </c>
      <c r="BK28" s="187"/>
      <c r="BL28" s="199"/>
      <c r="BM28" s="200"/>
      <c r="BN28" s="231"/>
      <c r="BO28" s="187"/>
      <c r="BP28" s="187"/>
      <c r="BQ28" s="187"/>
      <c r="BR28" s="187"/>
      <c r="BS28" s="187"/>
      <c r="BT28" s="187"/>
      <c r="BU28" s="187"/>
    </row>
    <row r="29" spans="1:73" s="136" customFormat="1" x14ac:dyDescent="0.2">
      <c r="A29" s="205"/>
      <c r="B29" s="100"/>
      <c r="C29" s="100"/>
      <c r="D29" s="54"/>
      <c r="E29" s="54"/>
      <c r="F29" s="54"/>
      <c r="G29" s="54"/>
      <c r="H29" s="54"/>
      <c r="I29" s="54"/>
      <c r="J29" s="54"/>
      <c r="K29" s="15"/>
      <c r="L29" s="54"/>
      <c r="M29" s="10"/>
      <c r="N29" s="51"/>
      <c r="O29" s="10"/>
      <c r="P29" s="10"/>
      <c r="Q29" s="145"/>
      <c r="R29" s="10"/>
      <c r="S29" s="54"/>
      <c r="T29" s="54"/>
      <c r="U29" s="22"/>
      <c r="V29" s="22"/>
      <c r="W29" s="54"/>
      <c r="X29" s="54"/>
      <c r="Y29" s="54"/>
      <c r="Z29" s="54"/>
      <c r="AA29" s="54"/>
      <c r="AB29" s="282"/>
      <c r="AC29" s="282"/>
      <c r="AD29" s="283"/>
      <c r="AE29" s="284"/>
      <c r="AF29" s="285"/>
      <c r="AG29" s="100"/>
      <c r="AH29" s="100"/>
      <c r="AI29" s="28"/>
      <c r="AJ29" s="51"/>
      <c r="AK29" s="10"/>
      <c r="AL29" s="286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287"/>
      <c r="BC29" s="288"/>
      <c r="BD29" s="289"/>
      <c r="BE29" s="290"/>
      <c r="BF29" s="22"/>
      <c r="BG29" s="10"/>
      <c r="BH29" s="10"/>
      <c r="BI29" s="10"/>
      <c r="BJ29" s="10"/>
      <c r="BK29" s="22"/>
      <c r="BL29" s="291"/>
      <c r="BM29" s="53"/>
      <c r="BN29" s="24"/>
      <c r="BO29" s="35"/>
    </row>
    <row r="30" spans="1:73" s="172" customFormat="1" x14ac:dyDescent="0.2">
      <c r="A30" s="172" t="s">
        <v>476</v>
      </c>
      <c r="AX30" s="172">
        <f>SUM(AX10:AX22)</f>
        <v>3000</v>
      </c>
      <c r="AY30" s="172">
        <f>SUM(AY10:AY22)</f>
        <v>7250</v>
      </c>
      <c r="BB30" s="172">
        <f>SUM(BB10:BB22)</f>
        <v>10250</v>
      </c>
    </row>
    <row r="31" spans="1:73" x14ac:dyDescent="0.2">
      <c r="AX31" s="243" t="s">
        <v>477</v>
      </c>
      <c r="AY31" s="244">
        <f>AX30+AY30</f>
        <v>10250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workbookViewId="0">
      <selection activeCell="M8" sqref="M8"/>
    </sheetView>
  </sheetViews>
  <sheetFormatPr defaultRowHeight="12.75" x14ac:dyDescent="0.2"/>
  <cols>
    <col min="3" max="3" width="16.140625" customWidth="1"/>
    <col min="4" max="4" width="15.140625" customWidth="1"/>
    <col min="5" max="5" width="12.42578125" customWidth="1"/>
    <col min="6" max="6" width="13.140625" customWidth="1"/>
    <col min="7" max="7" width="11.85546875" customWidth="1"/>
    <col min="8" max="8" width="14" customWidth="1"/>
    <col min="15" max="15" width="21.5703125" customWidth="1"/>
    <col min="16" max="17" width="11.7109375" customWidth="1"/>
    <col min="19" max="19" width="6.28515625" customWidth="1"/>
    <col min="21" max="21" width="7" customWidth="1"/>
  </cols>
  <sheetData>
    <row r="1" spans="1:7" x14ac:dyDescent="0.2">
      <c r="A1" t="s">
        <v>479</v>
      </c>
    </row>
    <row r="2" spans="1:7" x14ac:dyDescent="0.2">
      <c r="A2" s="82" t="s">
        <v>484</v>
      </c>
    </row>
    <row r="3" spans="1:7" x14ac:dyDescent="0.2">
      <c r="A3" s="146" t="s">
        <v>485</v>
      </c>
    </row>
    <row r="4" spans="1:7" x14ac:dyDescent="0.2">
      <c r="A4" s="146" t="s">
        <v>486</v>
      </c>
    </row>
    <row r="5" spans="1:7" x14ac:dyDescent="0.2">
      <c r="A5" s="146" t="s">
        <v>487</v>
      </c>
    </row>
    <row r="6" spans="1:7" x14ac:dyDescent="0.2">
      <c r="A6" s="82" t="s">
        <v>469</v>
      </c>
    </row>
    <row r="7" spans="1:7" x14ac:dyDescent="0.2">
      <c r="A7" s="82" t="s">
        <v>470</v>
      </c>
    </row>
    <row r="8" spans="1:7" x14ac:dyDescent="0.2">
      <c r="A8" s="82"/>
    </row>
    <row r="9" spans="1:7" x14ac:dyDescent="0.2">
      <c r="A9" s="243" t="s">
        <v>488</v>
      </c>
      <c r="B9" s="244"/>
      <c r="C9" s="244"/>
      <c r="D9" s="244"/>
      <c r="E9" s="244"/>
      <c r="F9" s="244"/>
      <c r="G9" s="244"/>
    </row>
    <row r="10" spans="1:7" x14ac:dyDescent="0.2">
      <c r="A10" s="243" t="s">
        <v>489</v>
      </c>
      <c r="B10" s="244"/>
      <c r="C10" s="244"/>
      <c r="D10" s="244"/>
      <c r="E10" s="244"/>
      <c r="F10" s="244"/>
      <c r="G10" s="244"/>
    </row>
    <row r="11" spans="1:7" x14ac:dyDescent="0.2">
      <c r="A11" s="267" t="s">
        <v>446</v>
      </c>
      <c r="B11" s="244"/>
      <c r="C11" s="244"/>
      <c r="D11" s="244"/>
      <c r="E11" s="244"/>
      <c r="F11" s="244"/>
      <c r="G11" s="244"/>
    </row>
    <row r="12" spans="1:7" x14ac:dyDescent="0.2">
      <c r="A12" s="146"/>
    </row>
    <row r="13" spans="1:7" x14ac:dyDescent="0.2">
      <c r="A13" s="269" t="s">
        <v>256</v>
      </c>
      <c r="B13" s="269"/>
      <c r="C13" s="269"/>
      <c r="D13" s="269"/>
      <c r="E13" s="269"/>
      <c r="F13" s="269"/>
    </row>
    <row r="14" spans="1:7" x14ac:dyDescent="0.2">
      <c r="A14" s="270" t="s">
        <v>490</v>
      </c>
      <c r="B14" s="269"/>
      <c r="C14" s="269"/>
      <c r="D14" s="269"/>
      <c r="E14" s="269"/>
      <c r="F14" s="271"/>
      <c r="G14" s="268"/>
    </row>
    <row r="15" spans="1:7" x14ac:dyDescent="0.2">
      <c r="A15" s="270" t="s">
        <v>491</v>
      </c>
      <c r="B15" s="269"/>
      <c r="C15" s="269"/>
      <c r="D15" s="269"/>
      <c r="E15" s="269"/>
      <c r="F15" s="271"/>
      <c r="G15" s="268"/>
    </row>
    <row r="16" spans="1:7" x14ac:dyDescent="0.2">
      <c r="A16" s="270" t="s">
        <v>493</v>
      </c>
      <c r="B16" s="269"/>
      <c r="C16" s="269"/>
      <c r="D16" s="269"/>
      <c r="E16" s="269"/>
      <c r="F16" s="271"/>
      <c r="G16" s="268"/>
    </row>
    <row r="17" spans="1:22" x14ac:dyDescent="0.2">
      <c r="A17" s="269"/>
      <c r="B17" s="269" t="s">
        <v>492</v>
      </c>
      <c r="C17" s="269"/>
      <c r="D17" s="269"/>
      <c r="E17" s="269"/>
      <c r="F17" s="271"/>
      <c r="G17" s="268"/>
    </row>
    <row r="20" spans="1:22" x14ac:dyDescent="0.2">
      <c r="A20" s="17"/>
    </row>
    <row r="21" spans="1:22" x14ac:dyDescent="0.2">
      <c r="A21" s="17" t="s">
        <v>246</v>
      </c>
    </row>
    <row r="25" spans="1:22" x14ac:dyDescent="0.2">
      <c r="A25" s="17" t="s">
        <v>250</v>
      </c>
    </row>
    <row r="26" spans="1:22" x14ac:dyDescent="0.2">
      <c r="O26" s="65" t="s">
        <v>104</v>
      </c>
      <c r="P26" s="83" t="s">
        <v>269</v>
      </c>
      <c r="Q26" s="342" t="s">
        <v>268</v>
      </c>
      <c r="R26" s="342"/>
      <c r="S26" s="342" t="s">
        <v>266</v>
      </c>
      <c r="T26" s="342"/>
      <c r="U26" s="342" t="s">
        <v>267</v>
      </c>
      <c r="V26" s="342"/>
    </row>
    <row r="27" spans="1:22" x14ac:dyDescent="0.2">
      <c r="D27" s="83" t="s">
        <v>257</v>
      </c>
      <c r="E27" s="83" t="s">
        <v>257</v>
      </c>
      <c r="F27" s="83" t="s">
        <v>258</v>
      </c>
      <c r="G27" s="83" t="s">
        <v>258</v>
      </c>
      <c r="O27" s="83" t="s">
        <v>261</v>
      </c>
      <c r="P27" s="1">
        <v>5.75</v>
      </c>
      <c r="Q27" s="1">
        <v>6</v>
      </c>
      <c r="R27" s="1">
        <f>P27*Q27</f>
        <v>34.5</v>
      </c>
      <c r="S27" s="1">
        <v>8</v>
      </c>
      <c r="T27" s="1">
        <f t="shared" ref="T27:T32" si="0">P27*S27</f>
        <v>46</v>
      </c>
      <c r="U27" s="1">
        <v>10</v>
      </c>
      <c r="V27" s="1">
        <f t="shared" ref="V27:V32" si="1">P27*U27</f>
        <v>57.5</v>
      </c>
    </row>
    <row r="28" spans="1:22" x14ac:dyDescent="0.2">
      <c r="D28" s="57" t="s">
        <v>244</v>
      </c>
      <c r="E28" s="57" t="s">
        <v>245</v>
      </c>
      <c r="F28" s="83" t="s">
        <v>244</v>
      </c>
      <c r="G28" s="83" t="s">
        <v>245</v>
      </c>
      <c r="O28" s="83" t="s">
        <v>262</v>
      </c>
      <c r="P28" s="1">
        <v>1</v>
      </c>
      <c r="Q28" s="1">
        <v>6</v>
      </c>
      <c r="R28" s="1">
        <f>P28*Q28</f>
        <v>6</v>
      </c>
      <c r="S28" s="1">
        <v>8</v>
      </c>
      <c r="T28" s="1">
        <f t="shared" si="0"/>
        <v>8</v>
      </c>
      <c r="U28" s="1">
        <v>10</v>
      </c>
      <c r="V28" s="1">
        <f t="shared" si="1"/>
        <v>10</v>
      </c>
    </row>
    <row r="29" spans="1:22" x14ac:dyDescent="0.2">
      <c r="A29" s="266" t="s">
        <v>273</v>
      </c>
      <c r="B29" s="261"/>
      <c r="C29" s="14"/>
      <c r="D29" s="1">
        <v>21733</v>
      </c>
      <c r="E29" s="1">
        <v>31476</v>
      </c>
      <c r="F29" s="1">
        <v>19698</v>
      </c>
      <c r="G29" s="1">
        <v>26995</v>
      </c>
      <c r="O29" s="83" t="s">
        <v>263</v>
      </c>
      <c r="P29" s="1">
        <v>5</v>
      </c>
      <c r="Q29" s="1">
        <v>1</v>
      </c>
      <c r="R29" s="1">
        <f>P29*Q29</f>
        <v>5</v>
      </c>
      <c r="S29" s="1">
        <v>1</v>
      </c>
      <c r="T29" s="1">
        <f t="shared" si="0"/>
        <v>5</v>
      </c>
      <c r="U29" s="1">
        <v>1</v>
      </c>
      <c r="V29" s="1">
        <f t="shared" si="1"/>
        <v>5</v>
      </c>
    </row>
    <row r="30" spans="1:22" x14ac:dyDescent="0.2">
      <c r="A30" s="260" t="s">
        <v>243</v>
      </c>
      <c r="B30" s="261"/>
      <c r="C30" s="14"/>
      <c r="D30" s="1">
        <v>12876</v>
      </c>
      <c r="E30" s="1">
        <v>12876</v>
      </c>
      <c r="F30" s="1">
        <v>12876</v>
      </c>
      <c r="G30" s="1">
        <v>12876</v>
      </c>
      <c r="O30" s="83" t="s">
        <v>264</v>
      </c>
      <c r="P30" s="1">
        <v>2.5</v>
      </c>
      <c r="Q30" s="1">
        <v>6</v>
      </c>
      <c r="R30" s="1">
        <f>P30*Q30</f>
        <v>15</v>
      </c>
      <c r="S30" s="1">
        <v>8</v>
      </c>
      <c r="T30" s="1">
        <f t="shared" si="0"/>
        <v>20</v>
      </c>
      <c r="U30" s="1">
        <v>10</v>
      </c>
      <c r="V30" s="1">
        <f t="shared" si="1"/>
        <v>25</v>
      </c>
    </row>
    <row r="31" spans="1:22" x14ac:dyDescent="0.2">
      <c r="A31" s="264" t="s">
        <v>249</v>
      </c>
      <c r="B31" s="264"/>
      <c r="C31" s="265"/>
      <c r="D31" s="65">
        <f>D29-D30</f>
        <v>8857</v>
      </c>
      <c r="E31" s="65">
        <f>E29-E30</f>
        <v>18600</v>
      </c>
      <c r="F31" s="65">
        <f>F29-F30</f>
        <v>6822</v>
      </c>
      <c r="G31" s="65">
        <f>G29-G30</f>
        <v>14119</v>
      </c>
      <c r="O31" s="83" t="s">
        <v>265</v>
      </c>
      <c r="P31" s="1">
        <v>8</v>
      </c>
      <c r="Q31" s="1">
        <v>1</v>
      </c>
      <c r="R31" s="1">
        <f>P31*Q31</f>
        <v>8</v>
      </c>
      <c r="S31" s="1">
        <v>1</v>
      </c>
      <c r="T31" s="1">
        <f t="shared" si="0"/>
        <v>8</v>
      </c>
      <c r="U31" s="1">
        <v>1</v>
      </c>
      <c r="V31" s="1">
        <f t="shared" si="1"/>
        <v>8</v>
      </c>
    </row>
    <row r="32" spans="1:22" x14ac:dyDescent="0.2">
      <c r="O32" s="83" t="s">
        <v>272</v>
      </c>
      <c r="P32" s="1">
        <v>78.33</v>
      </c>
      <c r="Q32" s="83" t="s">
        <v>260</v>
      </c>
      <c r="R32" s="1">
        <v>0</v>
      </c>
      <c r="S32" s="1">
        <v>1</v>
      </c>
      <c r="T32" s="1">
        <f t="shared" si="0"/>
        <v>78.33</v>
      </c>
      <c r="U32" s="1">
        <v>1</v>
      </c>
      <c r="V32" s="1">
        <f t="shared" si="1"/>
        <v>78.33</v>
      </c>
    </row>
    <row r="33" spans="1:22" x14ac:dyDescent="0.2">
      <c r="O33" s="65" t="s">
        <v>270</v>
      </c>
      <c r="P33" s="65"/>
      <c r="Q33" s="65"/>
      <c r="R33" s="23">
        <f>SUM(R27:R32)</f>
        <v>68.5</v>
      </c>
      <c r="S33" s="65"/>
      <c r="T33" s="23">
        <f>SUM(T27:T32)</f>
        <v>165.32999999999998</v>
      </c>
      <c r="U33" s="65"/>
      <c r="V33" s="23">
        <f>SUM(V27:V32)</f>
        <v>183.82999999999998</v>
      </c>
    </row>
    <row r="34" spans="1:22" ht="15" x14ac:dyDescent="0.25">
      <c r="D34" s="56" t="s">
        <v>247</v>
      </c>
      <c r="E34" s="56" t="s">
        <v>248</v>
      </c>
      <c r="O34" s="84" t="s">
        <v>271</v>
      </c>
      <c r="P34" s="84"/>
      <c r="Q34" s="84"/>
      <c r="R34" s="84">
        <f>R33*3</f>
        <v>205.5</v>
      </c>
      <c r="S34" s="84"/>
      <c r="T34" s="84">
        <f>T33*3</f>
        <v>495.98999999999995</v>
      </c>
      <c r="U34" s="84"/>
      <c r="V34" s="84">
        <f>V33*3</f>
        <v>551.49</v>
      </c>
    </row>
    <row r="36" spans="1:22" x14ac:dyDescent="0.2">
      <c r="A36" s="82" t="s">
        <v>252</v>
      </c>
    </row>
    <row r="37" spans="1:22" x14ac:dyDescent="0.2">
      <c r="A37" s="82" t="s">
        <v>259</v>
      </c>
    </row>
    <row r="38" spans="1:22" x14ac:dyDescent="0.2">
      <c r="A38" s="82"/>
      <c r="O38" s="98"/>
      <c r="P38" s="341" t="s">
        <v>285</v>
      </c>
      <c r="Q38" s="341"/>
      <c r="R38" s="341"/>
    </row>
    <row r="39" spans="1:22" x14ac:dyDescent="0.2">
      <c r="A39" s="82"/>
      <c r="O39" s="85" t="s">
        <v>36</v>
      </c>
      <c r="P39" s="338" t="s">
        <v>274</v>
      </c>
      <c r="Q39" s="339"/>
      <c r="R39" s="340"/>
    </row>
    <row r="40" spans="1:22" x14ac:dyDescent="0.2">
      <c r="A40" s="252">
        <v>0.75</v>
      </c>
      <c r="B40" s="83" t="s">
        <v>253</v>
      </c>
      <c r="C40" s="1"/>
      <c r="D40" s="1">
        <f>0.75*D31</f>
        <v>6642.75</v>
      </c>
      <c r="E40" s="1">
        <f>0.75*E31</f>
        <v>13950</v>
      </c>
      <c r="F40" s="1">
        <f t="shared" ref="F40:G40" si="2">0.75*F31</f>
        <v>5116.5</v>
      </c>
      <c r="G40" s="1">
        <f t="shared" si="2"/>
        <v>10589.25</v>
      </c>
      <c r="O40" s="86" t="s">
        <v>275</v>
      </c>
      <c r="P40" s="86" t="s">
        <v>257</v>
      </c>
      <c r="Q40" s="86" t="s">
        <v>258</v>
      </c>
      <c r="R40" s="86"/>
    </row>
    <row r="41" spans="1:22" x14ac:dyDescent="0.2">
      <c r="A41" s="252">
        <v>0.8</v>
      </c>
      <c r="B41" s="83" t="s">
        <v>254</v>
      </c>
      <c r="C41" s="252"/>
      <c r="D41" s="1">
        <f>0.8*D31</f>
        <v>7085.6</v>
      </c>
      <c r="E41" s="1">
        <f>0.8*E31</f>
        <v>14880</v>
      </c>
      <c r="F41" s="1">
        <f t="shared" ref="F41:G41" si="3">0.8*F31</f>
        <v>5457.6</v>
      </c>
      <c r="G41" s="1">
        <f t="shared" si="3"/>
        <v>11295.2</v>
      </c>
      <c r="O41" s="87"/>
      <c r="P41" s="87"/>
      <c r="Q41" s="87"/>
      <c r="R41" s="87"/>
    </row>
    <row r="42" spans="1:22" x14ac:dyDescent="0.2">
      <c r="A42" s="252">
        <v>0.85</v>
      </c>
      <c r="B42" s="83" t="s">
        <v>255</v>
      </c>
      <c r="C42" s="1"/>
      <c r="D42" s="1">
        <f>0.85*D31</f>
        <v>7528.45</v>
      </c>
      <c r="E42" s="1">
        <f t="shared" ref="E42:G42" si="4">0.85*E31</f>
        <v>15810</v>
      </c>
      <c r="F42" s="1">
        <f t="shared" si="4"/>
        <v>5798.7</v>
      </c>
      <c r="G42" s="1">
        <f t="shared" si="4"/>
        <v>12001.15</v>
      </c>
      <c r="O42" s="88" t="s">
        <v>276</v>
      </c>
      <c r="P42" s="89">
        <v>6978</v>
      </c>
      <c r="Q42" s="89">
        <v>5233</v>
      </c>
      <c r="R42" s="89"/>
    </row>
    <row r="43" spans="1:22" x14ac:dyDescent="0.2">
      <c r="O43" s="90" t="s">
        <v>277</v>
      </c>
      <c r="P43" s="91">
        <v>1032</v>
      </c>
      <c r="Q43" s="91">
        <v>1032</v>
      </c>
      <c r="R43" s="92"/>
    </row>
    <row r="44" spans="1:22" x14ac:dyDescent="0.2">
      <c r="O44" s="88" t="s">
        <v>278</v>
      </c>
      <c r="P44" s="89">
        <v>9492</v>
      </c>
      <c r="Q44" s="89">
        <v>9492</v>
      </c>
      <c r="R44" s="89"/>
    </row>
    <row r="45" spans="1:22" x14ac:dyDescent="0.2">
      <c r="A45" s="172" t="s">
        <v>251</v>
      </c>
      <c r="B45" s="172"/>
      <c r="C45" s="172"/>
      <c r="D45" s="17"/>
      <c r="O45" s="93" t="s">
        <v>279</v>
      </c>
      <c r="P45" s="92">
        <v>1320</v>
      </c>
      <c r="Q45" s="92">
        <v>1320</v>
      </c>
      <c r="R45" s="92"/>
    </row>
    <row r="46" spans="1:22" x14ac:dyDescent="0.2">
      <c r="O46" s="88" t="s">
        <v>280</v>
      </c>
      <c r="P46" s="89">
        <v>496</v>
      </c>
      <c r="Q46" s="89">
        <v>206</v>
      </c>
      <c r="R46" s="89"/>
    </row>
    <row r="47" spans="1:22" x14ac:dyDescent="0.2">
      <c r="O47" s="93" t="s">
        <v>281</v>
      </c>
      <c r="P47" s="92">
        <v>351</v>
      </c>
      <c r="Q47" s="92">
        <v>351</v>
      </c>
      <c r="R47" s="92"/>
    </row>
    <row r="48" spans="1:22" x14ac:dyDescent="0.2">
      <c r="D48" s="83" t="s">
        <v>257</v>
      </c>
      <c r="E48" s="83" t="s">
        <v>257</v>
      </c>
      <c r="F48" s="83" t="s">
        <v>258</v>
      </c>
      <c r="G48" s="83" t="s">
        <v>258</v>
      </c>
      <c r="O48" s="88" t="s">
        <v>282</v>
      </c>
      <c r="P48" s="89">
        <v>2064</v>
      </c>
      <c r="Q48" s="89">
        <v>2064</v>
      </c>
      <c r="R48" s="89"/>
    </row>
    <row r="49" spans="1:18" x14ac:dyDescent="0.2">
      <c r="A49" s="7"/>
      <c r="B49" s="7"/>
      <c r="C49" s="259"/>
      <c r="D49" s="57" t="s">
        <v>244</v>
      </c>
      <c r="E49" s="57" t="s">
        <v>245</v>
      </c>
      <c r="F49" s="83" t="s">
        <v>244</v>
      </c>
      <c r="G49" s="83" t="s">
        <v>245</v>
      </c>
      <c r="O49" s="90"/>
      <c r="P49" s="91"/>
      <c r="Q49" s="91"/>
      <c r="R49" s="91"/>
    </row>
    <row r="50" spans="1:18" x14ac:dyDescent="0.2">
      <c r="A50" s="258" t="s">
        <v>103</v>
      </c>
      <c r="B50" s="7"/>
      <c r="C50" s="259"/>
      <c r="D50" s="1">
        <v>6978</v>
      </c>
      <c r="E50" s="150">
        <v>16707</v>
      </c>
      <c r="F50" s="1">
        <f>(290.7*6)*3</f>
        <v>5232.5999999999995</v>
      </c>
      <c r="G50" s="1">
        <f>(696.1*6)*3</f>
        <v>12529.800000000001</v>
      </c>
      <c r="O50" s="94" t="s">
        <v>283</v>
      </c>
      <c r="P50" s="95">
        <f>+P44+P45+P48</f>
        <v>12876</v>
      </c>
      <c r="Q50" s="95">
        <f>+Q44+Q45+Q48</f>
        <v>12876</v>
      </c>
      <c r="R50" s="95"/>
    </row>
    <row r="51" spans="1:18" x14ac:dyDescent="0.2">
      <c r="A51" s="260" t="s">
        <v>104</v>
      </c>
      <c r="B51" s="261"/>
      <c r="C51" s="14"/>
      <c r="D51" s="1">
        <v>496</v>
      </c>
      <c r="E51" s="1">
        <v>496</v>
      </c>
      <c r="F51" s="1">
        <v>206</v>
      </c>
      <c r="G51" s="1">
        <v>206</v>
      </c>
      <c r="O51" s="90"/>
      <c r="P51" s="91"/>
      <c r="Q51" s="91"/>
      <c r="R51" s="91"/>
    </row>
    <row r="52" spans="1:18" x14ac:dyDescent="0.2">
      <c r="A52" s="262" t="s">
        <v>110</v>
      </c>
      <c r="B52" s="262"/>
      <c r="C52" s="263"/>
      <c r="D52" s="65">
        <f>SUM(D50:D51)</f>
        <v>7474</v>
      </c>
      <c r="E52" s="65">
        <f>SUM(E50:E51)</f>
        <v>17203</v>
      </c>
      <c r="F52" s="65">
        <f>SUM(F50:F51)</f>
        <v>5438.5999999999995</v>
      </c>
      <c r="G52" s="65">
        <f>SUM(G50:G51)</f>
        <v>12735.800000000001</v>
      </c>
      <c r="O52" s="96" t="s">
        <v>284</v>
      </c>
      <c r="P52" s="97">
        <f>SUM(P42:P48)</f>
        <v>21733</v>
      </c>
      <c r="Q52" s="97">
        <f>SUM(Q42:Q48)</f>
        <v>19698</v>
      </c>
      <c r="R52" s="97"/>
    </row>
    <row r="54" spans="1:18" x14ac:dyDescent="0.2">
      <c r="A54" s="82" t="s">
        <v>252</v>
      </c>
    </row>
    <row r="55" spans="1:18" x14ac:dyDescent="0.2">
      <c r="A55" s="82" t="s">
        <v>259</v>
      </c>
    </row>
    <row r="56" spans="1:18" x14ac:dyDescent="0.2">
      <c r="A56" s="82"/>
    </row>
    <row r="57" spans="1:18" x14ac:dyDescent="0.2">
      <c r="A57" s="251">
        <v>0.6</v>
      </c>
      <c r="B57" s="1"/>
      <c r="C57" s="1"/>
      <c r="D57" s="1">
        <f>0.6*D52</f>
        <v>4484.3999999999996</v>
      </c>
      <c r="E57" s="1">
        <f t="shared" ref="E57:G57" si="5">0.6*E52</f>
        <v>10321.799999999999</v>
      </c>
      <c r="F57" s="1">
        <f t="shared" si="5"/>
        <v>3263.1599999999994</v>
      </c>
      <c r="G57" s="1">
        <f t="shared" si="5"/>
        <v>7641.4800000000005</v>
      </c>
    </row>
    <row r="58" spans="1:18" x14ac:dyDescent="0.2">
      <c r="A58" s="251">
        <v>0.67</v>
      </c>
      <c r="B58" s="1"/>
      <c r="C58" s="1"/>
      <c r="D58" s="249">
        <f>0.67*D52</f>
        <v>5007.58</v>
      </c>
      <c r="E58" s="249">
        <f t="shared" ref="E58:G58" si="6">0.67*E52</f>
        <v>11526.01</v>
      </c>
      <c r="F58" s="249">
        <f t="shared" si="6"/>
        <v>3643.8619999999996</v>
      </c>
      <c r="G58" s="249">
        <f t="shared" si="6"/>
        <v>8532.9860000000008</v>
      </c>
      <c r="O58" s="98"/>
      <c r="P58" s="341" t="s">
        <v>285</v>
      </c>
      <c r="Q58" s="341"/>
      <c r="R58" s="341"/>
    </row>
    <row r="59" spans="1:18" x14ac:dyDescent="0.2">
      <c r="A59" s="251">
        <v>0.7</v>
      </c>
      <c r="B59" s="1"/>
      <c r="C59" s="1"/>
      <c r="D59" s="249">
        <f>0.7*D52</f>
        <v>5231.7999999999993</v>
      </c>
      <c r="E59" s="249">
        <f t="shared" ref="E59:G59" si="7">0.7*E52</f>
        <v>12042.099999999999</v>
      </c>
      <c r="F59" s="249">
        <f t="shared" si="7"/>
        <v>3807.0199999999995</v>
      </c>
      <c r="G59" s="249">
        <f t="shared" si="7"/>
        <v>8915.06</v>
      </c>
      <c r="O59" s="85" t="s">
        <v>286</v>
      </c>
      <c r="P59" s="338" t="s">
        <v>287</v>
      </c>
      <c r="Q59" s="339"/>
      <c r="R59" s="340"/>
    </row>
    <row r="60" spans="1:18" x14ac:dyDescent="0.2">
      <c r="A60" s="252">
        <v>0.75</v>
      </c>
      <c r="B60" s="253" t="s">
        <v>342</v>
      </c>
      <c r="C60" s="254"/>
      <c r="D60" s="249">
        <f>0.75*D52</f>
        <v>5605.5</v>
      </c>
      <c r="E60" s="255">
        <f>0.75*E52</f>
        <v>12902.25</v>
      </c>
      <c r="F60" s="249">
        <f>0.75*F52</f>
        <v>4078.95</v>
      </c>
      <c r="G60" s="255">
        <f>0.75*G52</f>
        <v>9551.85</v>
      </c>
      <c r="O60" s="86" t="s">
        <v>275</v>
      </c>
      <c r="P60" s="86" t="s">
        <v>257</v>
      </c>
      <c r="Q60" s="86" t="s">
        <v>258</v>
      </c>
      <c r="R60" s="86"/>
    </row>
    <row r="61" spans="1:18" x14ac:dyDescent="0.2">
      <c r="A61" s="252">
        <v>0.8</v>
      </c>
      <c r="B61" s="253" t="s">
        <v>343</v>
      </c>
      <c r="C61" s="254"/>
      <c r="D61" s="255">
        <f>0.8*D52</f>
        <v>5979.2000000000007</v>
      </c>
      <c r="E61" s="255">
        <f>0.8*E52</f>
        <v>13762.400000000001</v>
      </c>
      <c r="F61" s="255">
        <f>0.8*F52</f>
        <v>4350.88</v>
      </c>
      <c r="G61" s="255">
        <f>0.8*G52</f>
        <v>10188.640000000001</v>
      </c>
      <c r="O61" s="87"/>
      <c r="P61" s="87"/>
      <c r="Q61" s="87"/>
      <c r="R61" s="87"/>
    </row>
    <row r="62" spans="1:18" x14ac:dyDescent="0.2">
      <c r="A62" s="252">
        <v>0.85</v>
      </c>
      <c r="B62" s="253" t="s">
        <v>344</v>
      </c>
      <c r="C62" s="256"/>
      <c r="D62" s="255">
        <f>0.85*D52</f>
        <v>6352.9</v>
      </c>
      <c r="E62" s="257">
        <f>0.85*E52</f>
        <v>14622.55</v>
      </c>
      <c r="F62" s="255">
        <f>0.85*F52</f>
        <v>4622.8099999999995</v>
      </c>
      <c r="G62" s="257">
        <f>0.85*G52</f>
        <v>10825.43</v>
      </c>
      <c r="O62" s="88" t="s">
        <v>276</v>
      </c>
      <c r="P62" s="89">
        <v>16707</v>
      </c>
      <c r="Q62" s="89">
        <v>12530</v>
      </c>
      <c r="R62" s="89"/>
    </row>
    <row r="63" spans="1:18" x14ac:dyDescent="0.2">
      <c r="O63" s="90" t="s">
        <v>277</v>
      </c>
      <c r="P63" s="91">
        <v>1032</v>
      </c>
      <c r="Q63" s="91">
        <v>1032</v>
      </c>
      <c r="R63" s="92"/>
    </row>
    <row r="64" spans="1:18" ht="25.5" x14ac:dyDescent="0.2">
      <c r="C64" s="250" t="s">
        <v>426</v>
      </c>
      <c r="D64" s="158" t="s">
        <v>427</v>
      </c>
      <c r="E64" s="158" t="s">
        <v>432</v>
      </c>
      <c r="F64" s="158" t="s">
        <v>425</v>
      </c>
      <c r="O64" s="88" t="s">
        <v>278</v>
      </c>
      <c r="P64" s="89">
        <v>9492</v>
      </c>
      <c r="Q64" s="89">
        <v>9492</v>
      </c>
      <c r="R64" s="89"/>
    </row>
    <row r="65" spans="1:18" x14ac:dyDescent="0.2">
      <c r="C65" s="83" t="s">
        <v>428</v>
      </c>
      <c r="D65" s="1">
        <v>7474</v>
      </c>
      <c r="E65" s="1">
        <v>5606</v>
      </c>
      <c r="F65" s="1">
        <f>D65-E65</f>
        <v>1868</v>
      </c>
      <c r="O65" s="93" t="s">
        <v>279</v>
      </c>
      <c r="P65" s="92">
        <v>1320</v>
      </c>
      <c r="Q65" s="92">
        <v>1320</v>
      </c>
      <c r="R65" s="92"/>
    </row>
    <row r="66" spans="1:18" x14ac:dyDescent="0.2">
      <c r="C66" s="83" t="s">
        <v>429</v>
      </c>
      <c r="D66" s="1">
        <v>17203</v>
      </c>
      <c r="E66" s="1">
        <v>12902</v>
      </c>
      <c r="F66" s="1">
        <f t="shared" ref="F66:F68" si="8">D66-E66</f>
        <v>4301</v>
      </c>
      <c r="O66" s="88" t="s">
        <v>280</v>
      </c>
      <c r="P66" s="89">
        <v>496</v>
      </c>
      <c r="Q66" s="89">
        <v>206</v>
      </c>
      <c r="R66" s="89"/>
    </row>
    <row r="67" spans="1:18" x14ac:dyDescent="0.2">
      <c r="C67" s="83" t="s">
        <v>430</v>
      </c>
      <c r="D67" s="1">
        <v>5439</v>
      </c>
      <c r="E67" s="1">
        <v>4079</v>
      </c>
      <c r="F67" s="1">
        <f t="shared" si="8"/>
        <v>1360</v>
      </c>
      <c r="O67" s="93" t="s">
        <v>281</v>
      </c>
      <c r="P67" s="92">
        <v>351</v>
      </c>
      <c r="Q67" s="92">
        <v>351</v>
      </c>
      <c r="R67" s="92"/>
    </row>
    <row r="68" spans="1:18" x14ac:dyDescent="0.2">
      <c r="C68" s="83" t="s">
        <v>431</v>
      </c>
      <c r="D68" s="1">
        <v>12736</v>
      </c>
      <c r="E68" s="1">
        <v>9552</v>
      </c>
      <c r="F68" s="1">
        <f t="shared" si="8"/>
        <v>3184</v>
      </c>
      <c r="O68" s="88" t="s">
        <v>282</v>
      </c>
      <c r="P68" s="89">
        <v>2064</v>
      </c>
      <c r="Q68" s="89">
        <v>2064</v>
      </c>
      <c r="R68" s="89"/>
    </row>
    <row r="69" spans="1:18" x14ac:dyDescent="0.2">
      <c r="O69" s="90"/>
      <c r="P69" s="91"/>
      <c r="Q69" s="91"/>
      <c r="R69" s="91"/>
    </row>
    <row r="70" spans="1:18" x14ac:dyDescent="0.2">
      <c r="A70" t="s">
        <v>439</v>
      </c>
      <c r="O70" s="94" t="s">
        <v>283</v>
      </c>
      <c r="P70" s="95">
        <f>+P64+P65+P68</f>
        <v>12876</v>
      </c>
      <c r="Q70" s="95">
        <f>+Q64+Q65+Q68</f>
        <v>12876</v>
      </c>
      <c r="R70" s="95"/>
    </row>
    <row r="71" spans="1:18" x14ac:dyDescent="0.2">
      <c r="D71" s="83" t="s">
        <v>257</v>
      </c>
      <c r="E71" s="83" t="s">
        <v>257</v>
      </c>
      <c r="F71" s="83" t="s">
        <v>258</v>
      </c>
      <c r="G71" s="83" t="s">
        <v>258</v>
      </c>
      <c r="O71" s="90"/>
      <c r="P71" s="91"/>
      <c r="Q71" s="91"/>
      <c r="R71" s="91"/>
    </row>
    <row r="72" spans="1:18" x14ac:dyDescent="0.2">
      <c r="D72" s="57" t="s">
        <v>244</v>
      </c>
      <c r="E72" s="57" t="s">
        <v>245</v>
      </c>
      <c r="F72" s="83" t="s">
        <v>244</v>
      </c>
      <c r="G72" s="83" t="s">
        <v>245</v>
      </c>
      <c r="O72" s="96" t="s">
        <v>284</v>
      </c>
      <c r="P72" s="97">
        <f>SUM(P62:P68)</f>
        <v>31462</v>
      </c>
      <c r="Q72" s="97">
        <f>SUM(Q62:Q68)</f>
        <v>26995</v>
      </c>
      <c r="R72" s="97"/>
    </row>
    <row r="73" spans="1:18" x14ac:dyDescent="0.2">
      <c r="D73" s="249">
        <f>290.7*8</f>
        <v>2325.6</v>
      </c>
      <c r="E73" s="1">
        <f>696.1*8</f>
        <v>5568.8</v>
      </c>
      <c r="F73" s="1">
        <f>290.7*6</f>
        <v>1744.1999999999998</v>
      </c>
      <c r="G73" s="1">
        <f>696.1*6</f>
        <v>4176.6000000000004</v>
      </c>
    </row>
    <row r="74" spans="1:18" x14ac:dyDescent="0.2">
      <c r="D74" s="249">
        <v>165</v>
      </c>
      <c r="E74" s="1">
        <v>165</v>
      </c>
      <c r="F74" s="1">
        <v>69</v>
      </c>
      <c r="G74" s="1">
        <v>69</v>
      </c>
    </row>
    <row r="75" spans="1:18" x14ac:dyDescent="0.2">
      <c r="D75" s="249">
        <f>SUM(D73:D74)</f>
        <v>2490.6</v>
      </c>
      <c r="E75" s="249">
        <f>SUM(E73:E74)</f>
        <v>5733.8</v>
      </c>
      <c r="F75" s="249">
        <f>SUM(F73:F74)</f>
        <v>1813.1999999999998</v>
      </c>
      <c r="G75" s="249">
        <f>SUM(G73:G74)</f>
        <v>4245.6000000000004</v>
      </c>
    </row>
    <row r="76" spans="1:18" x14ac:dyDescent="0.2">
      <c r="D76" s="34"/>
      <c r="E76" s="34"/>
      <c r="F76" s="34"/>
      <c r="G76" s="34"/>
    </row>
    <row r="77" spans="1:18" x14ac:dyDescent="0.2">
      <c r="D77" s="34"/>
      <c r="E77" s="34"/>
      <c r="F77" s="34"/>
      <c r="G77" s="34"/>
    </row>
    <row r="78" spans="1:18" x14ac:dyDescent="0.2">
      <c r="A78" s="82" t="s">
        <v>468</v>
      </c>
      <c r="D78" s="34"/>
      <c r="E78" s="34"/>
      <c r="F78" s="34"/>
      <c r="G78" s="34"/>
    </row>
    <row r="79" spans="1:18" x14ac:dyDescent="0.2">
      <c r="A79" s="146" t="s">
        <v>480</v>
      </c>
      <c r="D79" s="34"/>
      <c r="E79" s="34">
        <v>4246</v>
      </c>
      <c r="F79" s="34"/>
      <c r="G79" s="34"/>
    </row>
    <row r="80" spans="1:18" x14ac:dyDescent="0.2">
      <c r="A80" s="146" t="s">
        <v>465</v>
      </c>
      <c r="D80" s="34"/>
      <c r="E80" s="34">
        <v>4000</v>
      </c>
      <c r="F80" s="34"/>
      <c r="G80" s="34"/>
    </row>
    <row r="81" spans="1:7" x14ac:dyDescent="0.2">
      <c r="A81" s="146" t="s">
        <v>466</v>
      </c>
      <c r="D81" s="34"/>
      <c r="E81" s="34"/>
      <c r="F81" s="34"/>
      <c r="G81" s="34"/>
    </row>
    <row r="82" spans="1:7" x14ac:dyDescent="0.2">
      <c r="A82" s="146" t="s">
        <v>467</v>
      </c>
      <c r="D82" s="34"/>
      <c r="E82" s="34"/>
      <c r="F82" s="34"/>
      <c r="G82" s="34"/>
    </row>
    <row r="83" spans="1:7" x14ac:dyDescent="0.2">
      <c r="D83" s="34"/>
      <c r="E83" s="34"/>
      <c r="F83" s="34"/>
      <c r="G83" s="34"/>
    </row>
    <row r="84" spans="1:7" x14ac:dyDescent="0.2">
      <c r="A84" s="82" t="s">
        <v>442</v>
      </c>
      <c r="D84" s="34"/>
      <c r="E84" s="34">
        <v>1800</v>
      </c>
      <c r="F84" t="s">
        <v>443</v>
      </c>
      <c r="G84" s="34"/>
    </row>
    <row r="85" spans="1:7" x14ac:dyDescent="0.2">
      <c r="D85" s="34"/>
      <c r="E85" s="34"/>
      <c r="F85" s="34"/>
      <c r="G85" s="34"/>
    </row>
    <row r="86" spans="1:7" x14ac:dyDescent="0.2">
      <c r="A86" s="82" t="s">
        <v>434</v>
      </c>
      <c r="E86" s="34"/>
    </row>
    <row r="87" spans="1:7" x14ac:dyDescent="0.2">
      <c r="A87" s="146" t="s">
        <v>437</v>
      </c>
      <c r="E87" s="34">
        <v>2491</v>
      </c>
      <c r="F87" t="s">
        <v>483</v>
      </c>
    </row>
    <row r="88" spans="1:7" x14ac:dyDescent="0.2">
      <c r="A88" s="82" t="s">
        <v>435</v>
      </c>
      <c r="E88" s="34"/>
    </row>
    <row r="89" spans="1:7" x14ac:dyDescent="0.2">
      <c r="A89" s="146" t="s">
        <v>436</v>
      </c>
      <c r="E89" s="34">
        <v>1800</v>
      </c>
    </row>
    <row r="90" spans="1:7" x14ac:dyDescent="0.2">
      <c r="A90" s="82" t="s">
        <v>445</v>
      </c>
    </row>
    <row r="92" spans="1:7" x14ac:dyDescent="0.2">
      <c r="A92" s="82" t="s">
        <v>454</v>
      </c>
    </row>
    <row r="93" spans="1:7" x14ac:dyDescent="0.2">
      <c r="A93" s="82" t="s">
        <v>455</v>
      </c>
      <c r="E93">
        <v>600</v>
      </c>
    </row>
    <row r="94" spans="1:7" x14ac:dyDescent="0.2">
      <c r="A94" s="82" t="s">
        <v>452</v>
      </c>
      <c r="E94">
        <v>600</v>
      </c>
    </row>
    <row r="95" spans="1:7" x14ac:dyDescent="0.2">
      <c r="A95" s="82" t="s">
        <v>481</v>
      </c>
    </row>
    <row r="96" spans="1:7" x14ac:dyDescent="0.2">
      <c r="A96" s="82" t="s">
        <v>482</v>
      </c>
      <c r="E96">
        <v>600</v>
      </c>
    </row>
    <row r="97" spans="1:1" x14ac:dyDescent="0.2">
      <c r="A97" s="82" t="s">
        <v>471</v>
      </c>
    </row>
    <row r="98" spans="1:1" x14ac:dyDescent="0.2">
      <c r="A98" s="82"/>
    </row>
    <row r="99" spans="1:1" x14ac:dyDescent="0.2">
      <c r="A99" s="82" t="s">
        <v>453</v>
      </c>
    </row>
    <row r="100" spans="1:1" x14ac:dyDescent="0.2">
      <c r="A100" s="82" t="s">
        <v>449</v>
      </c>
    </row>
    <row r="101" spans="1:1" x14ac:dyDescent="0.2">
      <c r="A101" s="82" t="s">
        <v>450</v>
      </c>
    </row>
    <row r="102" spans="1:1" x14ac:dyDescent="0.2">
      <c r="A102" s="82" t="s">
        <v>451</v>
      </c>
    </row>
    <row r="107" spans="1:1" x14ac:dyDescent="0.2">
      <c r="A107" s="17" t="s">
        <v>420</v>
      </c>
    </row>
    <row r="108" spans="1:1" x14ac:dyDescent="0.2">
      <c r="A108" s="82" t="s">
        <v>421</v>
      </c>
    </row>
    <row r="109" spans="1:1" x14ac:dyDescent="0.2">
      <c r="A109" s="82" t="s">
        <v>422</v>
      </c>
    </row>
    <row r="110" spans="1:1" x14ac:dyDescent="0.2">
      <c r="A110" s="82" t="s">
        <v>423</v>
      </c>
    </row>
    <row r="111" spans="1:1" x14ac:dyDescent="0.2">
      <c r="A111" s="82" t="s">
        <v>424</v>
      </c>
    </row>
  </sheetData>
  <mergeCells count="7">
    <mergeCell ref="P59:R59"/>
    <mergeCell ref="P38:R38"/>
    <mergeCell ref="S26:T26"/>
    <mergeCell ref="Q26:R26"/>
    <mergeCell ref="U26:V26"/>
    <mergeCell ref="P39:R39"/>
    <mergeCell ref="P58:R58"/>
  </mergeCells>
  <hyperlinks>
    <hyperlink ref="S26" r:id="rId1"/>
    <hyperlink ref="U26" r:id="rId2"/>
    <hyperlink ref="Q26" r:id="rId3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K17" sqref="K17"/>
    </sheetView>
  </sheetViews>
  <sheetFormatPr defaultRowHeight="12.75" x14ac:dyDescent="0.2"/>
  <sheetData>
    <row r="1" spans="1:1" x14ac:dyDescent="0.2">
      <c r="A1" s="82" t="s">
        <v>495</v>
      </c>
    </row>
    <row r="4" spans="1:1" x14ac:dyDescent="0.2">
      <c r="A4" s="146" t="s">
        <v>498</v>
      </c>
    </row>
    <row r="5" spans="1:1" x14ac:dyDescent="0.2">
      <c r="A5" s="146" t="s">
        <v>494</v>
      </c>
    </row>
    <row r="8" spans="1:1" x14ac:dyDescent="0.2">
      <c r="A8" s="82" t="s">
        <v>499</v>
      </c>
    </row>
    <row r="10" spans="1:1" x14ac:dyDescent="0.2">
      <c r="A10" s="315" t="s">
        <v>502</v>
      </c>
    </row>
    <row r="11" spans="1:1" x14ac:dyDescent="0.2">
      <c r="A11" s="315"/>
    </row>
    <row r="12" spans="1:1" x14ac:dyDescent="0.2">
      <c r="A12" s="315" t="s">
        <v>484</v>
      </c>
    </row>
    <row r="13" spans="1:1" x14ac:dyDescent="0.2">
      <c r="A13" s="316" t="s">
        <v>485</v>
      </c>
    </row>
    <row r="14" spans="1:1" x14ac:dyDescent="0.2">
      <c r="A14" s="316" t="s">
        <v>486</v>
      </c>
    </row>
    <row r="15" spans="1:1" x14ac:dyDescent="0.2">
      <c r="A15" s="316" t="s">
        <v>503</v>
      </c>
    </row>
    <row r="16" spans="1:1" x14ac:dyDescent="0.2">
      <c r="A16" s="315" t="s">
        <v>469</v>
      </c>
    </row>
    <row r="17" spans="1:1" x14ac:dyDescent="0.2">
      <c r="A17" s="315" t="s">
        <v>470</v>
      </c>
    </row>
    <row r="19" spans="1:1" x14ac:dyDescent="0.2">
      <c r="A19" s="82" t="s">
        <v>504</v>
      </c>
    </row>
    <row r="20" spans="1:1" x14ac:dyDescent="0.2">
      <c r="A20" s="146" t="s">
        <v>505</v>
      </c>
    </row>
    <row r="21" spans="1:1" x14ac:dyDescent="0.2">
      <c r="A21" s="146" t="s">
        <v>507</v>
      </c>
    </row>
    <row r="23" spans="1:1" x14ac:dyDescent="0.2">
      <c r="A23" s="82" t="s">
        <v>506</v>
      </c>
    </row>
    <row r="24" spans="1:1" x14ac:dyDescent="0.2">
      <c r="A24" s="82" t="s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Home</vt:lpstr>
      <vt:lpstr>DNC</vt:lpstr>
      <vt:lpstr>1415 Calc</vt:lpstr>
      <vt:lpstr>2nd round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cp:lastPrinted>2014-09-03T02:06:26Z</cp:lastPrinted>
  <dcterms:created xsi:type="dcterms:W3CDTF">2013-04-03T20:24:34Z</dcterms:created>
  <dcterms:modified xsi:type="dcterms:W3CDTF">2014-09-22T19:31:59Z</dcterms:modified>
</cp:coreProperties>
</file>