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645" yWindow="825" windowWidth="16980" windowHeight="10890"/>
  </bookViews>
  <sheets>
    <sheet name="Home" sheetId="1" r:id="rId1"/>
    <sheet name="DNC" sheetId="2" r:id="rId2"/>
    <sheet name="1415 Calc" sheetId="6" r:id="rId3"/>
    <sheet name="2nd round" sheetId="7" r:id="rId4"/>
  </sheets>
  <calcPr calcId="145621" refMode="R1C1"/>
</workbook>
</file>

<file path=xl/calcChain.xml><?xml version="1.0" encoding="utf-8"?>
<calcChain xmlns="http://schemas.openxmlformats.org/spreadsheetml/2006/main">
  <c r="T31" i="1" l="1"/>
  <c r="U31" i="1"/>
  <c r="X31" i="1"/>
  <c r="BA31" i="1"/>
  <c r="BB31" i="1" s="1"/>
  <c r="BC31" i="1" l="1"/>
  <c r="BD31" i="1" s="1"/>
  <c r="AY25" i="2"/>
  <c r="AX25" i="2"/>
  <c r="AY26" i="2" s="1"/>
  <c r="BB21" i="2"/>
  <c r="BC21" i="2" s="1"/>
  <c r="U21" i="2"/>
  <c r="V21" i="2" s="1"/>
  <c r="Y21" i="2" s="1"/>
  <c r="BB20" i="2"/>
  <c r="BC20" i="2" s="1"/>
  <c r="U20" i="2"/>
  <c r="V20" i="2" s="1"/>
  <c r="Y20" i="2" s="1"/>
  <c r="BD20" i="2" s="1"/>
  <c r="BE20" i="2" s="1"/>
  <c r="BB19" i="2"/>
  <c r="BC19" i="2" s="1"/>
  <c r="U19" i="2"/>
  <c r="V19" i="2" s="1"/>
  <c r="Y19" i="2" s="1"/>
  <c r="BB18" i="2"/>
  <c r="BC18" i="2" s="1"/>
  <c r="U18" i="2"/>
  <c r="V18" i="2" s="1"/>
  <c r="Y18" i="2" s="1"/>
  <c r="BB17" i="2"/>
  <c r="BC17" i="2" s="1"/>
  <c r="U17" i="2"/>
  <c r="V17" i="2" s="1"/>
  <c r="Y17" i="2" s="1"/>
  <c r="BB16" i="2"/>
  <c r="BC16" i="2" s="1"/>
  <c r="U16" i="2"/>
  <c r="V16" i="2" s="1"/>
  <c r="Y16" i="2" s="1"/>
  <c r="BB14" i="2"/>
  <c r="BC14" i="2" s="1"/>
  <c r="U14" i="2"/>
  <c r="V14" i="2" s="1"/>
  <c r="Y14" i="2" s="1"/>
  <c r="BD21" i="2" l="1"/>
  <c r="BE21" i="2" s="1"/>
  <c r="BB25" i="2"/>
  <c r="BD19" i="2"/>
  <c r="BE19" i="2" s="1"/>
  <c r="BD14" i="2"/>
  <c r="BE14" i="2" s="1"/>
  <c r="BD16" i="2"/>
  <c r="BE16" i="2" s="1"/>
  <c r="BD18" i="2"/>
  <c r="BE18" i="2" s="1"/>
  <c r="BD17" i="2"/>
  <c r="BE17" i="2" s="1"/>
  <c r="BA45" i="1"/>
  <c r="BA100" i="1" l="1"/>
  <c r="BB100" i="1" s="1"/>
  <c r="T100" i="1"/>
  <c r="U100" i="1" s="1"/>
  <c r="X100" i="1" s="1"/>
  <c r="BC100" i="1" s="1"/>
  <c r="BD100" i="1" s="1"/>
  <c r="T111" i="1" l="1"/>
  <c r="T110" i="1"/>
  <c r="AZ195" i="1" l="1"/>
  <c r="AY195" i="1"/>
  <c r="AX195" i="1"/>
  <c r="AW195" i="1"/>
  <c r="AV195" i="1"/>
  <c r="AV199" i="1" s="1"/>
  <c r="AU195" i="1"/>
  <c r="AT195" i="1"/>
  <c r="AR195" i="1"/>
  <c r="AQ195" i="1"/>
  <c r="AP195" i="1"/>
  <c r="AO195" i="1"/>
  <c r="AN195" i="1"/>
  <c r="AM195" i="1"/>
  <c r="AL195" i="1"/>
  <c r="AS195" i="1"/>
  <c r="G73" i="6"/>
  <c r="G75" i="6" s="1"/>
  <c r="E73" i="6"/>
  <c r="E75" i="6" s="1"/>
  <c r="AZ197" i="1" l="1"/>
  <c r="AZ199" i="1" s="1"/>
  <c r="F73" i="6" l="1"/>
  <c r="F75" i="6" s="1"/>
  <c r="BA177" i="1" l="1"/>
  <c r="BB177" i="1" s="1"/>
  <c r="BA189" i="1"/>
  <c r="BB189" i="1" s="1"/>
  <c r="BA150" i="1"/>
  <c r="BB150" i="1" s="1"/>
  <c r="BA172" i="1"/>
  <c r="BB172" i="1" s="1"/>
  <c r="BA171" i="1"/>
  <c r="BB171" i="1" s="1"/>
  <c r="BA59" i="1"/>
  <c r="BB59" i="1" s="1"/>
  <c r="BA166" i="1"/>
  <c r="BB166" i="1" s="1"/>
  <c r="BA43" i="1"/>
  <c r="BB43" i="1" s="1"/>
  <c r="BA161" i="1"/>
  <c r="BB161" i="1" s="1"/>
  <c r="BA160" i="1"/>
  <c r="BB160" i="1" s="1"/>
  <c r="BA32" i="1"/>
  <c r="BB32" i="1" s="1"/>
  <c r="BA111" i="1"/>
  <c r="BB111" i="1" s="1"/>
  <c r="BA110" i="1"/>
  <c r="BB110" i="1" s="1"/>
  <c r="BA178" i="1"/>
  <c r="BB178" i="1" s="1"/>
  <c r="BA152" i="1"/>
  <c r="BB152" i="1" s="1"/>
  <c r="BA188" i="1"/>
  <c r="BB188" i="1" s="1"/>
  <c r="BA174" i="1"/>
  <c r="BB174" i="1" s="1"/>
  <c r="BA173" i="1"/>
  <c r="BB173" i="1" s="1"/>
  <c r="BA148" i="1"/>
  <c r="BB148" i="1" s="1"/>
  <c r="BA146" i="1"/>
  <c r="BB146" i="1" s="1"/>
  <c r="BA145" i="1"/>
  <c r="BB145" i="1" s="1"/>
  <c r="BA170" i="1"/>
  <c r="BB170" i="1" s="1"/>
  <c r="BA187" i="1"/>
  <c r="BB187" i="1" s="1"/>
  <c r="BA165" i="1"/>
  <c r="BB165" i="1" s="1"/>
  <c r="BA163" i="1"/>
  <c r="BB163" i="1" s="1"/>
  <c r="BA118" i="1"/>
  <c r="BB118" i="1" s="1"/>
  <c r="BA185" i="1"/>
  <c r="BB185" i="1" s="1"/>
  <c r="BA115" i="1"/>
  <c r="BB115" i="1" s="1"/>
  <c r="BA184" i="1"/>
  <c r="BB184" i="1" s="1"/>
  <c r="BA113" i="1"/>
  <c r="BB113" i="1" s="1"/>
  <c r="BA112" i="1"/>
  <c r="BB112" i="1" s="1"/>
  <c r="BA176" i="1"/>
  <c r="BB176" i="1" s="1"/>
  <c r="BA175" i="1"/>
  <c r="BB175" i="1" s="1"/>
  <c r="BA153" i="1"/>
  <c r="BB153" i="1" s="1"/>
  <c r="BA114" i="1"/>
  <c r="BB114" i="1" s="1"/>
  <c r="BA144" i="1"/>
  <c r="BB144" i="1" s="1"/>
  <c r="BA126" i="1"/>
  <c r="BB126" i="1" s="1"/>
  <c r="BA121" i="1"/>
  <c r="BB121" i="1" s="1"/>
  <c r="BA157" i="1"/>
  <c r="BB157" i="1" s="1"/>
  <c r="BA95" i="1"/>
  <c r="BB95" i="1" s="1"/>
  <c r="BA129" i="1"/>
  <c r="BB129" i="1" s="1"/>
  <c r="BA128" i="1"/>
  <c r="BB128" i="1" s="1"/>
  <c r="BA116" i="1"/>
  <c r="BB116" i="1" s="1"/>
  <c r="BA131" i="1"/>
  <c r="BB131" i="1" s="1"/>
  <c r="BA86" i="1"/>
  <c r="BB86" i="1" s="1"/>
  <c r="BA85" i="1"/>
  <c r="BB85" i="1" s="1"/>
  <c r="BA97" i="1"/>
  <c r="BB97" i="1" s="1"/>
  <c r="BA96" i="1"/>
  <c r="BB96" i="1" s="1"/>
  <c r="BA82" i="1"/>
  <c r="BB82" i="1" s="1"/>
  <c r="BA81" i="1"/>
  <c r="BB81" i="1" s="1"/>
  <c r="BA179" i="1"/>
  <c r="BB179" i="1" s="1"/>
  <c r="BA105" i="1"/>
  <c r="BB105" i="1" s="1"/>
  <c r="BA104" i="1"/>
  <c r="BB104" i="1" s="1"/>
  <c r="BA78" i="1"/>
  <c r="BB78" i="1" s="1"/>
  <c r="BA76" i="1"/>
  <c r="BB76" i="1" s="1"/>
  <c r="BA73" i="1"/>
  <c r="BB73" i="1" s="1"/>
  <c r="BA94" i="1"/>
  <c r="BB94" i="1" s="1"/>
  <c r="BA72" i="1"/>
  <c r="BB72" i="1" s="1"/>
  <c r="BA69" i="1"/>
  <c r="BB69" i="1" s="1"/>
  <c r="BA65" i="1"/>
  <c r="BB65" i="1" s="1"/>
  <c r="BA61" i="1"/>
  <c r="BB61" i="1" s="1"/>
  <c r="BA60" i="1"/>
  <c r="BB60" i="1" s="1"/>
  <c r="BA127" i="1"/>
  <c r="BB127" i="1" s="1"/>
  <c r="BA169" i="1"/>
  <c r="BB169" i="1" s="1"/>
  <c r="BA57" i="1"/>
  <c r="BB57" i="1" s="1"/>
  <c r="BA143" i="1"/>
  <c r="BB143" i="1" s="1"/>
  <c r="BA54" i="1"/>
  <c r="BB54" i="1" s="1"/>
  <c r="BA93" i="1"/>
  <c r="BB93" i="1" s="1"/>
  <c r="BA125" i="1"/>
  <c r="BB125" i="1" s="1"/>
  <c r="BA49" i="1"/>
  <c r="BB49" i="1" s="1"/>
  <c r="BA102" i="1"/>
  <c r="BB102" i="1" s="1"/>
  <c r="BA140" i="1"/>
  <c r="BB140" i="1" s="1"/>
  <c r="BB45" i="1"/>
  <c r="BA107" i="1"/>
  <c r="BB107" i="1" s="1"/>
  <c r="BA124" i="1"/>
  <c r="BB124" i="1" s="1"/>
  <c r="BA92" i="1"/>
  <c r="BB92" i="1" s="1"/>
  <c r="BA162" i="1"/>
  <c r="BB162" i="1" s="1"/>
  <c r="BA106" i="1"/>
  <c r="BB106" i="1" s="1"/>
  <c r="BA91" i="1"/>
  <c r="BB91" i="1" s="1"/>
  <c r="BA137" i="1"/>
  <c r="BB137" i="1" s="1"/>
  <c r="BA136" i="1"/>
  <c r="BB136" i="1" s="1"/>
  <c r="BA42" i="1"/>
  <c r="BB42" i="1" s="1"/>
  <c r="BA119" i="1"/>
  <c r="BB119" i="1" s="1"/>
  <c r="BA101" i="1"/>
  <c r="BB101" i="1" s="1"/>
  <c r="BA117" i="1"/>
  <c r="BB117" i="1" s="1"/>
  <c r="BA186" i="1"/>
  <c r="BB186" i="1" s="1"/>
  <c r="BA39" i="1"/>
  <c r="BB39" i="1" s="1"/>
  <c r="BA38" i="1"/>
  <c r="BB38" i="1" s="1"/>
  <c r="BA35" i="1"/>
  <c r="BB35" i="1" s="1"/>
  <c r="BA34" i="1"/>
  <c r="BB34" i="1" s="1"/>
  <c r="BA132" i="1"/>
  <c r="BB132" i="1" s="1"/>
  <c r="BA90" i="1"/>
  <c r="BB90" i="1" s="1"/>
  <c r="BA159" i="1"/>
  <c r="BB159" i="1" s="1"/>
  <c r="BA89" i="1"/>
  <c r="BB89" i="1" s="1"/>
  <c r="BA156" i="1"/>
  <c r="BB156" i="1" s="1"/>
  <c r="BA25" i="1"/>
  <c r="BB25" i="1" s="1"/>
  <c r="BA23" i="1"/>
  <c r="BB23" i="1" s="1"/>
  <c r="BA155" i="1"/>
  <c r="BB155" i="1" s="1"/>
  <c r="BA130" i="1"/>
  <c r="BB130" i="1" s="1"/>
  <c r="BA20" i="1"/>
  <c r="BB20" i="1" s="1"/>
  <c r="BA154" i="1"/>
  <c r="BB154" i="1" s="1"/>
  <c r="BA98" i="1"/>
  <c r="BB98" i="1" s="1"/>
  <c r="BA87" i="1"/>
  <c r="BB87" i="1" s="1"/>
  <c r="BA84" i="1"/>
  <c r="BB84" i="1" s="1"/>
  <c r="BA83" i="1"/>
  <c r="BB83" i="1" s="1"/>
  <c r="BA74" i="1"/>
  <c r="BB74" i="1" s="1"/>
  <c r="BA67" i="1"/>
  <c r="BB67" i="1" s="1"/>
  <c r="BA62" i="1"/>
  <c r="BB62" i="1" s="1"/>
  <c r="BA58" i="1"/>
  <c r="BB58" i="1" s="1"/>
  <c r="BA55" i="1"/>
  <c r="BB55" i="1" s="1"/>
  <c r="BA142" i="1"/>
  <c r="BB142" i="1" s="1"/>
  <c r="BA164" i="1"/>
  <c r="BB164" i="1" s="1"/>
  <c r="BA50" i="1"/>
  <c r="BB50" i="1" s="1"/>
  <c r="BA48" i="1"/>
  <c r="BB48" i="1" s="1"/>
  <c r="BA47" i="1"/>
  <c r="BB47" i="1" s="1"/>
  <c r="BA46" i="1"/>
  <c r="BB46" i="1" s="1"/>
  <c r="BA44" i="1"/>
  <c r="BB44" i="1" s="1"/>
  <c r="BA122" i="1"/>
  <c r="BB122" i="1" s="1"/>
  <c r="BA120" i="1"/>
  <c r="BB120" i="1" s="1"/>
  <c r="BA41" i="1"/>
  <c r="BB41" i="1" s="1"/>
  <c r="BA37" i="1"/>
  <c r="BB37" i="1" s="1"/>
  <c r="BA33" i="1"/>
  <c r="BB33" i="1" s="1"/>
  <c r="BA28" i="1"/>
  <c r="BB28" i="1" s="1"/>
  <c r="BA158" i="1"/>
  <c r="BB158" i="1" s="1"/>
  <c r="BA27" i="1"/>
  <c r="BB27" i="1" s="1"/>
  <c r="BA22" i="1"/>
  <c r="BB22" i="1" s="1"/>
  <c r="BA21" i="1"/>
  <c r="BB21" i="1" s="1"/>
  <c r="BA19" i="1"/>
  <c r="BB19" i="1" s="1"/>
  <c r="BA151" i="1"/>
  <c r="BB151" i="1" s="1"/>
  <c r="BA149" i="1"/>
  <c r="BB149" i="1" s="1"/>
  <c r="BA88" i="1"/>
  <c r="BB88" i="1" s="1"/>
  <c r="BA182" i="1"/>
  <c r="BB182" i="1" s="1"/>
  <c r="BA147" i="1"/>
  <c r="BB147" i="1" s="1"/>
  <c r="BA30" i="1"/>
  <c r="BB30" i="1" s="1"/>
  <c r="BA29" i="1"/>
  <c r="BB29" i="1" s="1"/>
  <c r="BA24" i="1"/>
  <c r="BB24" i="1" s="1"/>
  <c r="BA99" i="1"/>
  <c r="BB99" i="1" s="1"/>
  <c r="BA80" i="1"/>
  <c r="BB80" i="1" s="1"/>
  <c r="BA75" i="1"/>
  <c r="BB75" i="1" s="1"/>
  <c r="BA70" i="1"/>
  <c r="BB70" i="1" s="1"/>
  <c r="BA63" i="1"/>
  <c r="BB63" i="1" s="1"/>
  <c r="BA56" i="1"/>
  <c r="BB56" i="1" s="1"/>
  <c r="BA103" i="1"/>
  <c r="BB103" i="1" s="1"/>
  <c r="BA167" i="1"/>
  <c r="BB167" i="1" s="1"/>
  <c r="BA141" i="1"/>
  <c r="BB141" i="1" s="1"/>
  <c r="BA134" i="1"/>
  <c r="BB134" i="1" s="1"/>
  <c r="BA181" i="1"/>
  <c r="BB181" i="1" s="1"/>
  <c r="BA180" i="1"/>
  <c r="BB180" i="1" s="1"/>
  <c r="BA123" i="1"/>
  <c r="BB123" i="1" s="1"/>
  <c r="BA66" i="1"/>
  <c r="BB66" i="1" s="1"/>
  <c r="BA109" i="1"/>
  <c r="BB109" i="1" s="1"/>
  <c r="BA108" i="1"/>
  <c r="BB108" i="1" s="1"/>
  <c r="BA77" i="1"/>
  <c r="BB77" i="1" s="1"/>
  <c r="BA71" i="1"/>
  <c r="BB71" i="1" s="1"/>
  <c r="BA53" i="1"/>
  <c r="BB53" i="1" s="1"/>
  <c r="BA40" i="1"/>
  <c r="BB40" i="1" s="1"/>
  <c r="BA190" i="1"/>
  <c r="BB190" i="1" s="1"/>
  <c r="BA183" i="1"/>
  <c r="BB183" i="1" s="1"/>
  <c r="D73" i="6"/>
  <c r="D75" i="6" s="1"/>
  <c r="F68" i="6"/>
  <c r="F67" i="6"/>
  <c r="F66" i="6"/>
  <c r="F65" i="6"/>
  <c r="T99" i="1"/>
  <c r="T88" i="1"/>
  <c r="T152" i="1"/>
  <c r="T188" i="1"/>
  <c r="U188" i="1" s="1"/>
  <c r="T69" i="1"/>
  <c r="T67" i="1"/>
  <c r="U67" i="1" s="1"/>
  <c r="T65" i="1"/>
  <c r="T148" i="1"/>
  <c r="U148" i="1" s="1"/>
  <c r="T63" i="1"/>
  <c r="U63" i="1" s="1"/>
  <c r="T145" i="1"/>
  <c r="T107" i="1"/>
  <c r="T35" i="1"/>
  <c r="U35" i="1" s="1"/>
  <c r="T185" i="1"/>
  <c r="T132" i="1"/>
  <c r="U132" i="1" s="1"/>
  <c r="T25" i="1"/>
  <c r="U25" i="1" s="1"/>
  <c r="T19" i="1"/>
  <c r="T85" i="1"/>
  <c r="T190" i="1"/>
  <c r="T182" i="1"/>
  <c r="T181" i="1"/>
  <c r="T83" i="1"/>
  <c r="T180" i="1"/>
  <c r="T179" i="1"/>
  <c r="T178" i="1"/>
  <c r="T177" i="1"/>
  <c r="T80" i="1"/>
  <c r="U80" i="1" s="1"/>
  <c r="T176" i="1"/>
  <c r="T175" i="1"/>
  <c r="U111" i="1"/>
  <c r="T94" i="1"/>
  <c r="U94" i="1" s="1"/>
  <c r="T174" i="1"/>
  <c r="T173" i="1"/>
  <c r="T70" i="1"/>
  <c r="T172" i="1"/>
  <c r="U172" i="1" s="1"/>
  <c r="T171" i="1"/>
  <c r="U171" i="1" s="1"/>
  <c r="T170" i="1"/>
  <c r="U170" i="1" s="1"/>
  <c r="T169" i="1"/>
  <c r="U169" i="1" s="1"/>
  <c r="T58" i="1"/>
  <c r="U58" i="1" s="1"/>
  <c r="T57" i="1"/>
  <c r="T108" i="1"/>
  <c r="U108" i="1" s="1"/>
  <c r="T168" i="1"/>
  <c r="T167" i="1"/>
  <c r="U167" i="1" s="1"/>
  <c r="T166" i="1"/>
  <c r="T165" i="1"/>
  <c r="U165" i="1" s="1"/>
  <c r="T164" i="1"/>
  <c r="U164" i="1" s="1"/>
  <c r="T93" i="1"/>
  <c r="T163" i="1"/>
  <c r="U163" i="1" s="1"/>
  <c r="T46" i="1"/>
  <c r="T44" i="1"/>
  <c r="U44" i="1" s="1"/>
  <c r="T43" i="1"/>
  <c r="T162" i="1"/>
  <c r="T161" i="1"/>
  <c r="U161" i="1" s="1"/>
  <c r="T160" i="1"/>
  <c r="U160" i="1" s="1"/>
  <c r="T38" i="1"/>
  <c r="T34" i="1"/>
  <c r="T32" i="1"/>
  <c r="T29" i="1"/>
  <c r="U29" i="1" s="1"/>
  <c r="T159" i="1"/>
  <c r="T158" i="1"/>
  <c r="U158" i="1" s="1"/>
  <c r="T157" i="1"/>
  <c r="U157" i="1" s="1"/>
  <c r="T156" i="1"/>
  <c r="U110" i="1"/>
  <c r="T155" i="1"/>
  <c r="T154" i="1"/>
  <c r="T153" i="1"/>
  <c r="U153" i="1" s="1"/>
  <c r="T131" i="1"/>
  <c r="T77" i="1"/>
  <c r="T138" i="1"/>
  <c r="T66" i="1"/>
  <c r="T61" i="1"/>
  <c r="T98" i="1"/>
  <c r="T22" i="1"/>
  <c r="T45" i="1"/>
  <c r="T144" i="1"/>
  <c r="T146" i="1"/>
  <c r="U146" i="1" s="1"/>
  <c r="T147" i="1"/>
  <c r="T142" i="1"/>
  <c r="T141" i="1"/>
  <c r="T75" i="1"/>
  <c r="T130" i="1"/>
  <c r="T134" i="1"/>
  <c r="T109" i="1"/>
  <c r="T71" i="1"/>
  <c r="U71" i="1" s="1"/>
  <c r="T106" i="1"/>
  <c r="T49" i="1"/>
  <c r="U49" i="1" s="1"/>
  <c r="T50" i="1"/>
  <c r="T76" i="1"/>
  <c r="U76" i="1" s="1"/>
  <c r="T133" i="1"/>
  <c r="U133" i="1" s="1"/>
  <c r="T56" i="1"/>
  <c r="T150" i="1"/>
  <c r="U150" i="1" s="1"/>
  <c r="T189" i="1"/>
  <c r="U189" i="1" s="1"/>
  <c r="T39" i="1"/>
  <c r="T135" i="1"/>
  <c r="T73" i="1"/>
  <c r="T33" i="1"/>
  <c r="T74" i="1"/>
  <c r="T24" i="1"/>
  <c r="T20" i="1"/>
  <c r="U20" i="1" s="1"/>
  <c r="T139" i="1"/>
  <c r="T60" i="1"/>
  <c r="U60" i="1" s="1"/>
  <c r="T137" i="1"/>
  <c r="U137" i="1" s="1"/>
  <c r="T140" i="1"/>
  <c r="T143" i="1"/>
  <c r="T136" i="1"/>
  <c r="T21" i="1"/>
  <c r="U21" i="1" s="1"/>
  <c r="T149" i="1"/>
  <c r="T92" i="1"/>
  <c r="T151" i="1"/>
  <c r="T48" i="1"/>
  <c r="T41" i="1"/>
  <c r="U41" i="1" s="1"/>
  <c r="T183" i="1"/>
  <c r="T114" i="1"/>
  <c r="T118" i="1"/>
  <c r="T127" i="1"/>
  <c r="U127" i="1" s="1"/>
  <c r="T122" i="1"/>
  <c r="U122" i="1" s="1"/>
  <c r="T186" i="1"/>
  <c r="U186" i="1" s="1"/>
  <c r="T23" i="1"/>
  <c r="U23" i="1" s="1"/>
  <c r="T81" i="1"/>
  <c r="T90" i="1"/>
  <c r="U90" i="1" s="1"/>
  <c r="T97" i="1"/>
  <c r="U97" i="1" s="1"/>
  <c r="T119" i="1"/>
  <c r="U119" i="1" s="1"/>
  <c r="T87" i="1"/>
  <c r="T86" i="1"/>
  <c r="T84" i="1"/>
  <c r="T96" i="1"/>
  <c r="T82" i="1"/>
  <c r="T95" i="1"/>
  <c r="T105" i="1"/>
  <c r="U105" i="1" s="1"/>
  <c r="T104" i="1"/>
  <c r="T78" i="1"/>
  <c r="T129" i="1"/>
  <c r="U129" i="1" s="1"/>
  <c r="T72" i="1"/>
  <c r="T128" i="1"/>
  <c r="T62" i="1"/>
  <c r="T59" i="1"/>
  <c r="T55" i="1"/>
  <c r="T54" i="1"/>
  <c r="T103" i="1"/>
  <c r="T187" i="1"/>
  <c r="U187" i="1" s="1"/>
  <c r="T53" i="1"/>
  <c r="T126" i="1"/>
  <c r="T125" i="1"/>
  <c r="U125" i="1" s="1"/>
  <c r="T102" i="1"/>
  <c r="U102" i="1" s="1"/>
  <c r="T47" i="1"/>
  <c r="U47" i="1" s="1"/>
  <c r="T124" i="1"/>
  <c r="T123" i="1"/>
  <c r="U123" i="1" s="1"/>
  <c r="T121" i="1"/>
  <c r="U121" i="1" s="1"/>
  <c r="T91" i="1"/>
  <c r="T120" i="1"/>
  <c r="T42" i="1"/>
  <c r="T101" i="1"/>
  <c r="T117" i="1"/>
  <c r="T40" i="1"/>
  <c r="T37" i="1"/>
  <c r="T30" i="1"/>
  <c r="T116" i="1"/>
  <c r="T28" i="1"/>
  <c r="U28" i="1" s="1"/>
  <c r="T115" i="1"/>
  <c r="U115" i="1" s="1"/>
  <c r="T184" i="1"/>
  <c r="U184" i="1" s="1"/>
  <c r="T27" i="1"/>
  <c r="T89" i="1"/>
  <c r="T113" i="1"/>
  <c r="T112" i="1"/>
  <c r="U112" i="1" s="1"/>
  <c r="U120" i="1" l="1"/>
  <c r="X120" i="1" s="1"/>
  <c r="U54" i="1"/>
  <c r="X54" i="1" s="1"/>
  <c r="BC54" i="1" s="1"/>
  <c r="BD54" i="1" s="1"/>
  <c r="U151" i="1"/>
  <c r="X151" i="1" s="1"/>
  <c r="U74" i="1"/>
  <c r="X74" i="1" s="1"/>
  <c r="BC74" i="1" s="1"/>
  <c r="BD74" i="1" s="1"/>
  <c r="U134" i="1"/>
  <c r="X134" i="1" s="1"/>
  <c r="U61" i="1"/>
  <c r="X61" i="1" s="1"/>
  <c r="BC61" i="1" s="1"/>
  <c r="BD61" i="1" s="1"/>
  <c r="U43" i="1"/>
  <c r="X43" i="1" s="1"/>
  <c r="BC43" i="1" s="1"/>
  <c r="BD43" i="1" s="1"/>
  <c r="U166" i="1"/>
  <c r="X166" i="1" s="1"/>
  <c r="U179" i="1"/>
  <c r="X179" i="1" s="1"/>
  <c r="U185" i="1"/>
  <c r="X185" i="1" s="1"/>
  <c r="BC185" i="1" s="1"/>
  <c r="BD185" i="1" s="1"/>
  <c r="U116" i="1"/>
  <c r="X116" i="1" s="1"/>
  <c r="X47" i="1"/>
  <c r="BC47" i="1" s="1"/>
  <c r="BD47" i="1" s="1"/>
  <c r="U33" i="1"/>
  <c r="X33" i="1" s="1"/>
  <c r="BC33" i="1" s="1"/>
  <c r="BD33" i="1" s="1"/>
  <c r="U124" i="1"/>
  <c r="X124" i="1" s="1"/>
  <c r="U78" i="1"/>
  <c r="X78" i="1" s="1"/>
  <c r="BC78" i="1" s="1"/>
  <c r="BD78" i="1" s="1"/>
  <c r="U136" i="1"/>
  <c r="X136" i="1" s="1"/>
  <c r="U39" i="1"/>
  <c r="X39" i="1" s="1"/>
  <c r="BC39" i="1" s="1"/>
  <c r="BD39" i="1" s="1"/>
  <c r="U131" i="1"/>
  <c r="X131" i="1" s="1"/>
  <c r="U38" i="1"/>
  <c r="X38" i="1" s="1"/>
  <c r="BC38" i="1" s="1"/>
  <c r="BD38" i="1" s="1"/>
  <c r="U176" i="1"/>
  <c r="X176" i="1" s="1"/>
  <c r="U182" i="1"/>
  <c r="X182" i="1" s="1"/>
  <c r="U19" i="1"/>
  <c r="X19" i="1" s="1"/>
  <c r="BC19" i="1" s="1"/>
  <c r="BD19" i="1" s="1"/>
  <c r="U145" i="1"/>
  <c r="X145" i="1" s="1"/>
  <c r="U88" i="1"/>
  <c r="X88" i="1" s="1"/>
  <c r="BC88" i="1" s="1"/>
  <c r="BD88" i="1" s="1"/>
  <c r="U117" i="1"/>
  <c r="X117" i="1" s="1"/>
  <c r="U53" i="1"/>
  <c r="X53" i="1" s="1"/>
  <c r="BC53" i="1" s="1"/>
  <c r="BD53" i="1" s="1"/>
  <c r="U55" i="1"/>
  <c r="X55" i="1" s="1"/>
  <c r="BC55" i="1" s="1"/>
  <c r="BD55" i="1" s="1"/>
  <c r="U104" i="1"/>
  <c r="X104" i="1" s="1"/>
  <c r="BC104" i="1" s="1"/>
  <c r="BD104" i="1" s="1"/>
  <c r="U96" i="1"/>
  <c r="X96" i="1" s="1"/>
  <c r="BC96" i="1" s="1"/>
  <c r="BD96" i="1" s="1"/>
  <c r="X119" i="1"/>
  <c r="X23" i="1"/>
  <c r="BC23" i="1" s="1"/>
  <c r="BD23" i="1" s="1"/>
  <c r="U92" i="1"/>
  <c r="X92" i="1" s="1"/>
  <c r="BC92" i="1" s="1"/>
  <c r="BD92" i="1" s="1"/>
  <c r="X133" i="1"/>
  <c r="U106" i="1"/>
  <c r="X106" i="1" s="1"/>
  <c r="BC106" i="1" s="1"/>
  <c r="BD106" i="1" s="1"/>
  <c r="U130" i="1"/>
  <c r="X130" i="1" s="1"/>
  <c r="U142" i="1"/>
  <c r="X142" i="1" s="1"/>
  <c r="U45" i="1"/>
  <c r="X45" i="1" s="1"/>
  <c r="BC45" i="1" s="1"/>
  <c r="BD45" i="1" s="1"/>
  <c r="U89" i="1"/>
  <c r="X89" i="1" s="1"/>
  <c r="BC89" i="1" s="1"/>
  <c r="BD89" i="1" s="1"/>
  <c r="U27" i="1"/>
  <c r="X27" i="1" s="1"/>
  <c r="BC27" i="1" s="1"/>
  <c r="BD27" i="1" s="1"/>
  <c r="U91" i="1"/>
  <c r="X91" i="1" s="1"/>
  <c r="BC91" i="1" s="1"/>
  <c r="BD91" i="1" s="1"/>
  <c r="U139" i="1"/>
  <c r="X139" i="1" s="1"/>
  <c r="U143" i="1"/>
  <c r="X143" i="1" s="1"/>
  <c r="U87" i="1"/>
  <c r="X87" i="1" s="1"/>
  <c r="BC87" i="1" s="1"/>
  <c r="BD87" i="1" s="1"/>
  <c r="U113" i="1"/>
  <c r="X113" i="1" s="1"/>
  <c r="BC113" i="1" s="1"/>
  <c r="BD113" i="1" s="1"/>
  <c r="X115" i="1"/>
  <c r="U42" i="1"/>
  <c r="X42" i="1" s="1"/>
  <c r="BC42" i="1" s="1"/>
  <c r="BD42" i="1" s="1"/>
  <c r="X123" i="1"/>
  <c r="X125" i="1"/>
  <c r="U103" i="1"/>
  <c r="X103" i="1" s="1"/>
  <c r="BC103" i="1" s="1"/>
  <c r="BD103" i="1" s="1"/>
  <c r="U62" i="1"/>
  <c r="X62" i="1" s="1"/>
  <c r="BC62" i="1" s="1"/>
  <c r="BD62" i="1" s="1"/>
  <c r="X129" i="1"/>
  <c r="U95" i="1"/>
  <c r="X95" i="1" s="1"/>
  <c r="BC95" i="1" s="1"/>
  <c r="BD95" i="1" s="1"/>
  <c r="U86" i="1"/>
  <c r="X86" i="1" s="1"/>
  <c r="BC86" i="1" s="1"/>
  <c r="BD86" i="1" s="1"/>
  <c r="X90" i="1"/>
  <c r="BC90" i="1" s="1"/>
  <c r="BD90" i="1" s="1"/>
  <c r="U48" i="1"/>
  <c r="X48" i="1" s="1"/>
  <c r="BC48" i="1" s="1"/>
  <c r="BD48" i="1" s="1"/>
  <c r="X137" i="1"/>
  <c r="U24" i="1"/>
  <c r="X24" i="1" s="1"/>
  <c r="BC24" i="1" s="1"/>
  <c r="BD24" i="1" s="1"/>
  <c r="U135" i="1"/>
  <c r="X135" i="1" s="1"/>
  <c r="X150" i="1"/>
  <c r="U50" i="1"/>
  <c r="X50" i="1" s="1"/>
  <c r="BC50" i="1" s="1"/>
  <c r="BD50" i="1" s="1"/>
  <c r="U109" i="1"/>
  <c r="X109" i="1" s="1"/>
  <c r="BC109" i="1" s="1"/>
  <c r="BD109" i="1" s="1"/>
  <c r="U141" i="1"/>
  <c r="X141" i="1" s="1"/>
  <c r="U98" i="1"/>
  <c r="X98" i="1" s="1"/>
  <c r="BC98" i="1" s="1"/>
  <c r="BD98" i="1" s="1"/>
  <c r="U77" i="1"/>
  <c r="X77" i="1" s="1"/>
  <c r="BC77" i="1" s="1"/>
  <c r="BD77" i="1" s="1"/>
  <c r="U34" i="1"/>
  <c r="X34" i="1" s="1"/>
  <c r="BC34" i="1" s="1"/>
  <c r="BD34" i="1" s="1"/>
  <c r="U162" i="1"/>
  <c r="X162" i="1" s="1"/>
  <c r="U173" i="1"/>
  <c r="X173" i="1" s="1"/>
  <c r="U175" i="1"/>
  <c r="X175" i="1" s="1"/>
  <c r="U178" i="1"/>
  <c r="X178" i="1" s="1"/>
  <c r="U181" i="1"/>
  <c r="X181" i="1" s="1"/>
  <c r="U65" i="1"/>
  <c r="X65" i="1" s="1"/>
  <c r="BC65" i="1" s="1"/>
  <c r="BD65" i="1" s="1"/>
  <c r="U152" i="1"/>
  <c r="X152" i="1" s="1"/>
  <c r="BC152" i="1" s="1"/>
  <c r="BD152" i="1" s="1"/>
  <c r="U155" i="1"/>
  <c r="X155" i="1" s="1"/>
  <c r="U183" i="1"/>
  <c r="X183" i="1" s="1"/>
  <c r="BC183" i="1" s="1"/>
  <c r="BD183" i="1" s="1"/>
  <c r="U37" i="1"/>
  <c r="X37" i="1" s="1"/>
  <c r="BC37" i="1" s="1"/>
  <c r="BD37" i="1" s="1"/>
  <c r="U118" i="1"/>
  <c r="X118" i="1" s="1"/>
  <c r="U128" i="1"/>
  <c r="X128" i="1" s="1"/>
  <c r="X127" i="1"/>
  <c r="X60" i="1"/>
  <c r="BC60" i="1" s="1"/>
  <c r="BD60" i="1" s="1"/>
  <c r="U56" i="1"/>
  <c r="X56" i="1" s="1"/>
  <c r="BC56" i="1" s="1"/>
  <c r="BD56" i="1" s="1"/>
  <c r="U57" i="1"/>
  <c r="X57" i="1" s="1"/>
  <c r="BC57" i="1" s="1"/>
  <c r="BD57" i="1" s="1"/>
  <c r="X67" i="1"/>
  <c r="BC67" i="1" s="1"/>
  <c r="BD67" i="1" s="1"/>
  <c r="U40" i="1"/>
  <c r="X40" i="1" s="1"/>
  <c r="BC40" i="1" s="1"/>
  <c r="BD40" i="1" s="1"/>
  <c r="U81" i="1"/>
  <c r="X81" i="1" s="1"/>
  <c r="BC81" i="1" s="1"/>
  <c r="BD81" i="1" s="1"/>
  <c r="X28" i="1"/>
  <c r="BC28" i="1" s="1"/>
  <c r="BD28" i="1" s="1"/>
  <c r="U126" i="1"/>
  <c r="X126" i="1" s="1"/>
  <c r="U82" i="1"/>
  <c r="X82" i="1" s="1"/>
  <c r="BC82" i="1" s="1"/>
  <c r="BD82" i="1" s="1"/>
  <c r="X49" i="1"/>
  <c r="BC49" i="1" s="1"/>
  <c r="BD49" i="1" s="1"/>
  <c r="U144" i="1"/>
  <c r="X144" i="1" s="1"/>
  <c r="U159" i="1"/>
  <c r="X159" i="1" s="1"/>
  <c r="U174" i="1"/>
  <c r="X174" i="1" s="1"/>
  <c r="X44" i="1"/>
  <c r="BC44" i="1" s="1"/>
  <c r="BD44" i="1" s="1"/>
  <c r="U180" i="1"/>
  <c r="X180" i="1" s="1"/>
  <c r="X29" i="1"/>
  <c r="BC29" i="1" s="1"/>
  <c r="BD29" i="1" s="1"/>
  <c r="U93" i="1"/>
  <c r="X93" i="1" s="1"/>
  <c r="BC93" i="1" s="1"/>
  <c r="BD93" i="1" s="1"/>
  <c r="X167" i="1"/>
  <c r="X58" i="1"/>
  <c r="BC58" i="1" s="1"/>
  <c r="BD58" i="1" s="1"/>
  <c r="X94" i="1"/>
  <c r="BC94" i="1" s="1"/>
  <c r="BD94" i="1" s="1"/>
  <c r="X80" i="1"/>
  <c r="BC80" i="1" s="1"/>
  <c r="BD80" i="1" s="1"/>
  <c r="X63" i="1"/>
  <c r="BC63" i="1" s="1"/>
  <c r="BD63" i="1" s="1"/>
  <c r="U69" i="1"/>
  <c r="X69" i="1" s="1"/>
  <c r="BC69" i="1" s="1"/>
  <c r="BD69" i="1" s="1"/>
  <c r="U99" i="1"/>
  <c r="X99" i="1" s="1"/>
  <c r="BC99" i="1" s="1"/>
  <c r="BD99" i="1" s="1"/>
  <c r="X112" i="1"/>
  <c r="X184" i="1"/>
  <c r="BC184" i="1" s="1"/>
  <c r="BD184" i="1" s="1"/>
  <c r="U101" i="1"/>
  <c r="X101" i="1" s="1"/>
  <c r="BC101" i="1" s="1"/>
  <c r="BD101" i="1" s="1"/>
  <c r="X121" i="1"/>
  <c r="X102" i="1"/>
  <c r="BC102" i="1" s="1"/>
  <c r="BD102" i="1" s="1"/>
  <c r="X187" i="1"/>
  <c r="BC187" i="1" s="1"/>
  <c r="BD187" i="1" s="1"/>
  <c r="U59" i="1"/>
  <c r="X59" i="1" s="1"/>
  <c r="BC59" i="1" s="1"/>
  <c r="BD59" i="1" s="1"/>
  <c r="X105" i="1"/>
  <c r="BC105" i="1" s="1"/>
  <c r="BD105" i="1" s="1"/>
  <c r="U84" i="1"/>
  <c r="X84" i="1" s="1"/>
  <c r="BC84" i="1" s="1"/>
  <c r="BD84" i="1" s="1"/>
  <c r="X97" i="1"/>
  <c r="BC97" i="1" s="1"/>
  <c r="BD97" i="1" s="1"/>
  <c r="X186" i="1"/>
  <c r="BC186" i="1" s="1"/>
  <c r="BD186" i="1" s="1"/>
  <c r="X41" i="1"/>
  <c r="BC41" i="1" s="1"/>
  <c r="BD41" i="1" s="1"/>
  <c r="U149" i="1"/>
  <c r="X149" i="1" s="1"/>
  <c r="X20" i="1"/>
  <c r="BC20" i="1" s="1"/>
  <c r="BD20" i="1" s="1"/>
  <c r="U73" i="1"/>
  <c r="X73" i="1" s="1"/>
  <c r="BC73" i="1" s="1"/>
  <c r="BD73" i="1" s="1"/>
  <c r="X189" i="1"/>
  <c r="X76" i="1"/>
  <c r="BC76" i="1" s="1"/>
  <c r="BD76" i="1" s="1"/>
  <c r="X71" i="1"/>
  <c r="BC71" i="1" s="1"/>
  <c r="BD71" i="1" s="1"/>
  <c r="U138" i="1"/>
  <c r="X138" i="1" s="1"/>
  <c r="X157" i="1"/>
  <c r="U32" i="1"/>
  <c r="X32" i="1" s="1"/>
  <c r="BC32" i="1" s="1"/>
  <c r="BD32" i="1" s="1"/>
  <c r="X161" i="1"/>
  <c r="U46" i="1"/>
  <c r="X46" i="1" s="1"/>
  <c r="BC46" i="1" s="1"/>
  <c r="BD46" i="1" s="1"/>
  <c r="X164" i="1"/>
  <c r="U168" i="1"/>
  <c r="X168" i="1" s="1"/>
  <c r="X169" i="1"/>
  <c r="X111" i="1"/>
  <c r="BC111" i="1" s="1"/>
  <c r="BD111" i="1" s="1"/>
  <c r="U177" i="1"/>
  <c r="X177" i="1" s="1"/>
  <c r="U83" i="1"/>
  <c r="X83" i="1" s="1"/>
  <c r="BC83" i="1" s="1"/>
  <c r="BD83" i="1" s="1"/>
  <c r="U85" i="1"/>
  <c r="X85" i="1" s="1"/>
  <c r="BC85" i="1" s="1"/>
  <c r="BD85" i="1" s="1"/>
  <c r="X148" i="1"/>
  <c r="X188" i="1"/>
  <c r="BC188" i="1" s="1"/>
  <c r="BD188" i="1" s="1"/>
  <c r="U154" i="1"/>
  <c r="X154" i="1" s="1"/>
  <c r="U22" i="1"/>
  <c r="X22" i="1" s="1"/>
  <c r="BC22" i="1" s="1"/>
  <c r="BD22" i="1" s="1"/>
  <c r="U156" i="1"/>
  <c r="X156" i="1" s="1"/>
  <c r="U114" i="1"/>
  <c r="X114" i="1" s="1"/>
  <c r="U30" i="1"/>
  <c r="X30" i="1" s="1"/>
  <c r="BC30" i="1" s="1"/>
  <c r="BD30" i="1" s="1"/>
  <c r="U107" i="1"/>
  <c r="X107" i="1" s="1"/>
  <c r="BC107" i="1" s="1"/>
  <c r="BD107" i="1" s="1"/>
  <c r="U140" i="1"/>
  <c r="X140" i="1" s="1"/>
  <c r="U147" i="1"/>
  <c r="X147" i="1" s="1"/>
  <c r="U66" i="1"/>
  <c r="X66" i="1" s="1"/>
  <c r="BC66" i="1" s="1"/>
  <c r="BD66" i="1" s="1"/>
  <c r="U70" i="1"/>
  <c r="X70" i="1" s="1"/>
  <c r="BC70" i="1" s="1"/>
  <c r="BD70" i="1" s="1"/>
  <c r="U72" i="1"/>
  <c r="X72" i="1" s="1"/>
  <c r="BC72" i="1" s="1"/>
  <c r="BD72" i="1" s="1"/>
  <c r="U75" i="1"/>
  <c r="X75" i="1" s="1"/>
  <c r="BC75" i="1" s="1"/>
  <c r="BD75" i="1" s="1"/>
  <c r="U190" i="1"/>
  <c r="X190" i="1" s="1"/>
  <c r="BC190" i="1" s="1"/>
  <c r="BD190" i="1" s="1"/>
  <c r="X110" i="1"/>
  <c r="BC110" i="1" s="1"/>
  <c r="BD110" i="1" s="1"/>
  <c r="X171" i="1"/>
  <c r="X160" i="1"/>
  <c r="X172" i="1"/>
  <c r="X122" i="1"/>
  <c r="X21" i="1"/>
  <c r="BC21" i="1" s="1"/>
  <c r="BD21" i="1" s="1"/>
  <c r="X146" i="1"/>
  <c r="BC146" i="1" s="1"/>
  <c r="BD146" i="1" s="1"/>
  <c r="X158" i="1"/>
  <c r="X163" i="1"/>
  <c r="BC163" i="1" s="1"/>
  <c r="BD163" i="1" s="1"/>
  <c r="X165" i="1"/>
  <c r="BC165" i="1" s="1"/>
  <c r="BD165" i="1" s="1"/>
  <c r="X108" i="1"/>
  <c r="BC108" i="1" s="1"/>
  <c r="BD108" i="1" s="1"/>
  <c r="X170" i="1"/>
  <c r="X132" i="1"/>
  <c r="X25" i="1"/>
  <c r="BC25" i="1" s="1"/>
  <c r="BD25" i="1" s="1"/>
  <c r="X35" i="1"/>
  <c r="BC35" i="1" s="1"/>
  <c r="BD35" i="1" s="1"/>
  <c r="X153" i="1"/>
  <c r="BC112" i="1" l="1"/>
  <c r="BD112" i="1" s="1"/>
  <c r="G31" i="6" l="1"/>
  <c r="F31" i="6"/>
  <c r="P72" i="6"/>
  <c r="P70" i="6"/>
  <c r="Q70" i="6"/>
  <c r="Q72" i="6"/>
  <c r="P52" i="6"/>
  <c r="P50" i="6"/>
  <c r="Q50" i="6"/>
  <c r="Q52" i="6"/>
  <c r="G52" i="6"/>
  <c r="G57" i="6" s="1"/>
  <c r="G50" i="6"/>
  <c r="F50" i="6"/>
  <c r="F52" i="6" s="1"/>
  <c r="F57" i="6" s="1"/>
  <c r="V32" i="6"/>
  <c r="V31" i="6"/>
  <c r="V30" i="6"/>
  <c r="V29" i="6"/>
  <c r="V28" i="6"/>
  <c r="V27" i="6"/>
  <c r="T32" i="6"/>
  <c r="T31" i="6"/>
  <c r="T30" i="6"/>
  <c r="T29" i="6"/>
  <c r="T28" i="6"/>
  <c r="T27" i="6"/>
  <c r="R31" i="6"/>
  <c r="R30" i="6"/>
  <c r="R29" i="6"/>
  <c r="R28" i="6"/>
  <c r="R27" i="6"/>
  <c r="R33" i="6" s="1"/>
  <c r="R34" i="6" s="1"/>
  <c r="T33" i="6" l="1"/>
  <c r="T34" i="6" s="1"/>
  <c r="V33" i="6"/>
  <c r="V34" i="6" s="1"/>
  <c r="F58" i="6"/>
  <c r="F59" i="6"/>
  <c r="F60" i="6"/>
  <c r="F61" i="6"/>
  <c r="F62" i="6"/>
  <c r="G58" i="6"/>
  <c r="G59" i="6"/>
  <c r="G62" i="6"/>
  <c r="G60" i="6"/>
  <c r="F41" i="6"/>
  <c r="F42" i="6"/>
  <c r="F40" i="6"/>
  <c r="G42" i="6"/>
  <c r="G40" i="6"/>
  <c r="G41" i="6"/>
  <c r="G61" i="6"/>
  <c r="E52" i="6"/>
  <c r="E57" i="6" s="1"/>
  <c r="D52" i="6"/>
  <c r="D57" i="6" s="1"/>
  <c r="E31" i="6"/>
  <c r="D31" i="6"/>
  <c r="E62" i="6" l="1"/>
  <c r="E58" i="6"/>
  <c r="E59" i="6"/>
  <c r="D42" i="6"/>
  <c r="D40" i="6"/>
  <c r="E60" i="6"/>
  <c r="E40" i="6"/>
  <c r="E42" i="6"/>
  <c r="E61" i="6"/>
  <c r="D62" i="6"/>
  <c r="D58" i="6"/>
  <c r="D59" i="6"/>
  <c r="D60" i="6"/>
  <c r="E41" i="6"/>
  <c r="D41" i="6"/>
  <c r="D61" i="6"/>
  <c r="BC120" i="1"/>
  <c r="BD120" i="1" s="1"/>
  <c r="BC182" i="1"/>
  <c r="BD182" i="1" s="1"/>
  <c r="BA135" i="1"/>
  <c r="BC122" i="1"/>
  <c r="BD122" i="1" s="1"/>
  <c r="BC149" i="1"/>
  <c r="BD149" i="1" s="1"/>
  <c r="BC137" i="1"/>
  <c r="BD137" i="1" s="1"/>
  <c r="BE16" i="1"/>
  <c r="BC179" i="1"/>
  <c r="BD179" i="1" s="1"/>
  <c r="BC180" i="1"/>
  <c r="BD180" i="1" s="1"/>
  <c r="BC150" i="1"/>
  <c r="BD150" i="1" s="1"/>
  <c r="BC142" i="1"/>
  <c r="BD142" i="1" s="1"/>
  <c r="BC171" i="1"/>
  <c r="BD171" i="1" s="1"/>
  <c r="BC115" i="1"/>
  <c r="BD115" i="1" s="1"/>
  <c r="BC128" i="1"/>
  <c r="BD128" i="1" s="1"/>
  <c r="BC148" i="1"/>
  <c r="BD148" i="1" s="1"/>
  <c r="BC147" i="1"/>
  <c r="BD147" i="1" s="1"/>
  <c r="BC127" i="1"/>
  <c r="BD127" i="1" s="1"/>
  <c r="BC145" i="1"/>
  <c r="BD145" i="1" s="1"/>
  <c r="BC164" i="1"/>
  <c r="BD164" i="1" s="1"/>
  <c r="BC123" i="1"/>
  <c r="BD123" i="1" s="1"/>
  <c r="BC162" i="1"/>
  <c r="BD162" i="1" s="1"/>
  <c r="BC136" i="1"/>
  <c r="BD136" i="1" s="1"/>
  <c r="BC160" i="1"/>
  <c r="BD160" i="1" s="1"/>
  <c r="BC117" i="1"/>
  <c r="BD117" i="1" s="1"/>
  <c r="BC177" i="1"/>
  <c r="BD177" i="1" s="1"/>
  <c r="BC151" i="1"/>
  <c r="BD151" i="1" s="1"/>
  <c r="BC129" i="1"/>
  <c r="BD129" i="1" s="1"/>
  <c r="BC172" i="1"/>
  <c r="BD172" i="1" s="1"/>
  <c r="BC144" i="1"/>
  <c r="BD144" i="1" s="1"/>
  <c r="BA168" i="1"/>
  <c r="BC166" i="1"/>
  <c r="BD166" i="1" s="1"/>
  <c r="BC126" i="1"/>
  <c r="BD126" i="1" s="1"/>
  <c r="BC140" i="1"/>
  <c r="BD140" i="1" s="1"/>
  <c r="BA138" i="1"/>
  <c r="BC161" i="1"/>
  <c r="BD161" i="1" s="1"/>
  <c r="BC119" i="1"/>
  <c r="BD119" i="1" s="1"/>
  <c r="BC134" i="1"/>
  <c r="BD134" i="1" s="1"/>
  <c r="BC114" i="1"/>
  <c r="BD114" i="1" s="1"/>
  <c r="BC157" i="1"/>
  <c r="BD157" i="1" s="1"/>
  <c r="BC178" i="1"/>
  <c r="BD178" i="1" s="1"/>
  <c r="BC175" i="1"/>
  <c r="BD175" i="1" s="1"/>
  <c r="BC174" i="1"/>
  <c r="BD174" i="1" s="1"/>
  <c r="BC173" i="1"/>
  <c r="BD173" i="1" s="1"/>
  <c r="BC143" i="1"/>
  <c r="BD143" i="1" s="1"/>
  <c r="BC141" i="1"/>
  <c r="BD141" i="1" s="1"/>
  <c r="BC118" i="1"/>
  <c r="BD118" i="1" s="1"/>
  <c r="BC189" i="1"/>
  <c r="BD189" i="1" s="1"/>
  <c r="BC159" i="1"/>
  <c r="BD159" i="1" s="1"/>
  <c r="BC181" i="1"/>
  <c r="BD181" i="1" s="1"/>
  <c r="BC176" i="1"/>
  <c r="BD176" i="1" s="1"/>
  <c r="BC170" i="1"/>
  <c r="BD170" i="1" s="1"/>
  <c r="BC169" i="1"/>
  <c r="BD169" i="1" s="1"/>
  <c r="BC167" i="1"/>
  <c r="BD167" i="1" s="1"/>
  <c r="BC125" i="1"/>
  <c r="BD125" i="1" s="1"/>
  <c r="BA139" i="1"/>
  <c r="BC121" i="1"/>
  <c r="BD121" i="1" s="1"/>
  <c r="BA133" i="1"/>
  <c r="BC132" i="1"/>
  <c r="BD132" i="1" s="1"/>
  <c r="BC116" i="1"/>
  <c r="BD116" i="1" s="1"/>
  <c r="BC131" i="1"/>
  <c r="BD131" i="1" s="1"/>
  <c r="BC156" i="1"/>
  <c r="BD156" i="1" s="1"/>
  <c r="BC155" i="1"/>
  <c r="BD155" i="1" s="1"/>
  <c r="BC130" i="1"/>
  <c r="BD130" i="1" s="1"/>
  <c r="BC154" i="1"/>
  <c r="BD154" i="1" s="1"/>
  <c r="BC124" i="1"/>
  <c r="BD124" i="1" s="1"/>
  <c r="BC158" i="1"/>
  <c r="BD158" i="1" s="1"/>
  <c r="BC139" i="1" l="1"/>
  <c r="BD139" i="1" s="1"/>
  <c r="BB139" i="1"/>
  <c r="BC138" i="1"/>
  <c r="BD138" i="1" s="1"/>
  <c r="BB138" i="1"/>
  <c r="BC168" i="1"/>
  <c r="BD168" i="1" s="1"/>
  <c r="BB168" i="1"/>
  <c r="BC135" i="1"/>
  <c r="BD135" i="1" s="1"/>
  <c r="BB135" i="1"/>
  <c r="BC133" i="1"/>
  <c r="BD133" i="1" s="1"/>
  <c r="BB133" i="1"/>
  <c r="BC153" i="1"/>
  <c r="BD153" i="1" s="1"/>
</calcChain>
</file>

<file path=xl/sharedStrings.xml><?xml version="1.0" encoding="utf-8"?>
<sst xmlns="http://schemas.openxmlformats.org/spreadsheetml/2006/main" count="2815" uniqueCount="978">
  <si>
    <t>Primary consideration = need, FAFSA required</t>
  </si>
  <si>
    <t>Primary consideration = criteria, need secondary, FAFSA required</t>
  </si>
  <si>
    <t>Primary consideration = criteria, FAFSA not required</t>
  </si>
  <si>
    <t>All MPA students considered, FAFSA required</t>
  </si>
  <si>
    <t>All students considered, FAFSA not required</t>
  </si>
  <si>
    <t>Aid Year</t>
  </si>
  <si>
    <t>ID</t>
  </si>
  <si>
    <t>first name</t>
  </si>
  <si>
    <t>middle name</t>
  </si>
  <si>
    <t>last name</t>
  </si>
  <si>
    <t>category</t>
  </si>
  <si>
    <t>start term</t>
  </si>
  <si>
    <t>New or Continuing</t>
  </si>
  <si>
    <t>fafsa received date</t>
  </si>
  <si>
    <t>COE</t>
  </si>
  <si>
    <t>Fin Aid offer</t>
  </si>
  <si>
    <t>family contribution</t>
  </si>
  <si>
    <t>unmet need</t>
  </si>
  <si>
    <t>waivers</t>
  </si>
  <si>
    <t>loans offered</t>
  </si>
  <si>
    <t>loans accepted</t>
  </si>
  <si>
    <t>evergreen need grant</t>
  </si>
  <si>
    <t>other awards</t>
  </si>
  <si>
    <t>other resources</t>
  </si>
  <si>
    <t xml:space="preserve">Graduate Endowed Fellowship </t>
  </si>
  <si>
    <t>Work Study</t>
  </si>
  <si>
    <t>Work Study Graduate Assistant</t>
  </si>
  <si>
    <t>Evergreen Alumni Association Graduate Award</t>
  </si>
  <si>
    <t>John Walker Scholarship</t>
  </si>
  <si>
    <t>MPA-Tribal Governance Award</t>
  </si>
  <si>
    <t>Americorps Education Award</t>
  </si>
  <si>
    <t>Belizekian Fellowship</t>
  </si>
  <si>
    <t>Hearst Native American Scholarship</t>
  </si>
  <si>
    <t>Judge Fuller Graduate Fellowship</t>
  </si>
  <si>
    <t>Evergreen Foundation Graduate Award</t>
  </si>
  <si>
    <t>Tuition Waiver - Resident</t>
  </si>
  <si>
    <t>Tuition Waiver - Non-Res</t>
  </si>
  <si>
    <t>MPA Merit Award</t>
  </si>
  <si>
    <t>MPA Merit Award - Tribal Governance</t>
  </si>
  <si>
    <t>Awards TOTAL</t>
  </si>
  <si>
    <t>OLY</t>
  </si>
  <si>
    <t>Resident Graduate</t>
  </si>
  <si>
    <t/>
  </si>
  <si>
    <t>A00035621</t>
  </si>
  <si>
    <t>Amy</t>
  </si>
  <si>
    <t>Maria</t>
  </si>
  <si>
    <t>Agnello</t>
  </si>
  <si>
    <t>A00056203</t>
  </si>
  <si>
    <t>Diana</t>
  </si>
  <si>
    <t>Arens</t>
  </si>
  <si>
    <t>Jennifer</t>
  </si>
  <si>
    <t>A00232695</t>
  </si>
  <si>
    <t>Linda</t>
  </si>
  <si>
    <t>Black</t>
  </si>
  <si>
    <t>TMP</t>
  </si>
  <si>
    <t>Dawn</t>
  </si>
  <si>
    <t>A00212213</t>
  </si>
  <si>
    <t>June</t>
  </si>
  <si>
    <t>Brown</t>
  </si>
  <si>
    <t>A00138118</t>
  </si>
  <si>
    <t>Roxanne</t>
  </si>
  <si>
    <t>Bruner</t>
  </si>
  <si>
    <t>A00171691</t>
  </si>
  <si>
    <t>Denise</t>
  </si>
  <si>
    <t>Carpenter</t>
  </si>
  <si>
    <t>A00227432</t>
  </si>
  <si>
    <t>Marcus</t>
  </si>
  <si>
    <t>Carroll</t>
  </si>
  <si>
    <t>Carter</t>
  </si>
  <si>
    <t>A00330708</t>
  </si>
  <si>
    <t>Joel Robert</t>
  </si>
  <si>
    <t>Chang</t>
  </si>
  <si>
    <t>Charles</t>
  </si>
  <si>
    <t>A00329466</t>
  </si>
  <si>
    <t>Bailey</t>
  </si>
  <si>
    <t>Craft</t>
  </si>
  <si>
    <t>Disputed Graduate</t>
  </si>
  <si>
    <t>Ashley</t>
  </si>
  <si>
    <t>Daniel</t>
  </si>
  <si>
    <t>Rachel</t>
  </si>
  <si>
    <t>A00138190</t>
  </si>
  <si>
    <t>Megan</t>
  </si>
  <si>
    <t>Eliasson</t>
  </si>
  <si>
    <t>A00070273</t>
  </si>
  <si>
    <t>Eychaner</t>
  </si>
  <si>
    <t>Rebecca</t>
  </si>
  <si>
    <t>A00330814</t>
  </si>
  <si>
    <t>Dan</t>
  </si>
  <si>
    <t>Frank</t>
  </si>
  <si>
    <t>Hannah</t>
  </si>
  <si>
    <t>A00079554</t>
  </si>
  <si>
    <t>Mileen</t>
  </si>
  <si>
    <t>Gilkey</t>
  </si>
  <si>
    <t>A00134757</t>
  </si>
  <si>
    <t>Gillies-Alvarez</t>
  </si>
  <si>
    <t>A00306792</t>
  </si>
  <si>
    <t>Selina</t>
  </si>
  <si>
    <t>Gomez-Beloz</t>
  </si>
  <si>
    <t>A00237273</t>
  </si>
  <si>
    <t>William</t>
  </si>
  <si>
    <t>A00094488</t>
  </si>
  <si>
    <t>Bary</t>
  </si>
  <si>
    <t>Hanson</t>
  </si>
  <si>
    <t>Jason</t>
  </si>
  <si>
    <t>A00330025</t>
  </si>
  <si>
    <t>Michelle</t>
  </si>
  <si>
    <t>Heacox</t>
  </si>
  <si>
    <t>A00269503</t>
  </si>
  <si>
    <t>Timothy</t>
  </si>
  <si>
    <t>Hearn</t>
  </si>
  <si>
    <t>Martha</t>
  </si>
  <si>
    <t>A00069167</t>
  </si>
  <si>
    <t>Katherine</t>
  </si>
  <si>
    <t>Hoffman</t>
  </si>
  <si>
    <t>A00328343</t>
  </si>
  <si>
    <t>Nikkole</t>
  </si>
  <si>
    <t>Hughes</t>
  </si>
  <si>
    <t>A00102761</t>
  </si>
  <si>
    <t>Leialani</t>
  </si>
  <si>
    <t>Jensen</t>
  </si>
  <si>
    <t>Johnson</t>
  </si>
  <si>
    <t>A00331030</t>
  </si>
  <si>
    <t>Kellee</t>
  </si>
  <si>
    <t>Keegan</t>
  </si>
  <si>
    <t>A00330943</t>
  </si>
  <si>
    <t>Kacey</t>
  </si>
  <si>
    <t>Kimmel</t>
  </si>
  <si>
    <t>A00330952</t>
  </si>
  <si>
    <t>Austin</t>
  </si>
  <si>
    <t>Koller</t>
  </si>
  <si>
    <t>Patrick</t>
  </si>
  <si>
    <t>A08002457</t>
  </si>
  <si>
    <t>Allison</t>
  </si>
  <si>
    <t>Maluchnik</t>
  </si>
  <si>
    <t>A00135708</t>
  </si>
  <si>
    <t>Penelope</t>
  </si>
  <si>
    <t>Mena</t>
  </si>
  <si>
    <t>A00103447</t>
  </si>
  <si>
    <t>Korbett</t>
  </si>
  <si>
    <t>Mosesly</t>
  </si>
  <si>
    <t>A00305862</t>
  </si>
  <si>
    <t>Shauna</t>
  </si>
  <si>
    <t>Muendel</t>
  </si>
  <si>
    <t>A00268483</t>
  </si>
  <si>
    <t>Miko</t>
  </si>
  <si>
    <t>Nanto</t>
  </si>
  <si>
    <t>O'Neill</t>
  </si>
  <si>
    <t>A00212524</t>
  </si>
  <si>
    <t>Michael</t>
  </si>
  <si>
    <t>Andrew</t>
  </si>
  <si>
    <t>Thomas</t>
  </si>
  <si>
    <t>Oommen</t>
  </si>
  <si>
    <t>A00232122</t>
  </si>
  <si>
    <t>Lisbeth</t>
  </si>
  <si>
    <t>Panush</t>
  </si>
  <si>
    <t>A00267707</t>
  </si>
  <si>
    <t>Kayla</t>
  </si>
  <si>
    <t>Perrier</t>
  </si>
  <si>
    <t>A00330689</t>
  </si>
  <si>
    <t>Carl</t>
  </si>
  <si>
    <t>Peterson</t>
  </si>
  <si>
    <t>A00330649</t>
  </si>
  <si>
    <t>Popchockhakim</t>
  </si>
  <si>
    <t>A00261574</t>
  </si>
  <si>
    <t>David</t>
  </si>
  <si>
    <t>Quinton</t>
  </si>
  <si>
    <t>A00330516</t>
  </si>
  <si>
    <t>Richburg</t>
  </si>
  <si>
    <t>A00266946</t>
  </si>
  <si>
    <t>Saguil</t>
  </si>
  <si>
    <t>Paul</t>
  </si>
  <si>
    <t>A00253258</t>
  </si>
  <si>
    <t>Toby</t>
  </si>
  <si>
    <t>Sawyer</t>
  </si>
  <si>
    <t>A00331031</t>
  </si>
  <si>
    <t>Nathan</t>
  </si>
  <si>
    <t>Schildmeyer</t>
  </si>
  <si>
    <t>A00332718</t>
  </si>
  <si>
    <t>Shafer</t>
  </si>
  <si>
    <t>Rose</t>
  </si>
  <si>
    <t>Smith</t>
  </si>
  <si>
    <t>Aaron</t>
  </si>
  <si>
    <t>A00316729</t>
  </si>
  <si>
    <t>Walker</t>
  </si>
  <si>
    <t>Jane</t>
  </si>
  <si>
    <t>Tara</t>
  </si>
  <si>
    <t>Williams</t>
  </si>
  <si>
    <t>Jamie</t>
  </si>
  <si>
    <t>Campus/ Cohort</t>
  </si>
  <si>
    <t>Information from Fin Aid Office</t>
  </si>
  <si>
    <t>New Need</t>
  </si>
  <si>
    <t>Do not consider</t>
  </si>
  <si>
    <t>Reason to not consider for FA</t>
  </si>
  <si>
    <t>Declined</t>
  </si>
  <si>
    <t>Fuller</t>
  </si>
  <si>
    <t>A00081484</t>
  </si>
  <si>
    <t>A00310619</t>
  </si>
  <si>
    <t>Alvarado</t>
  </si>
  <si>
    <t>A00233737</t>
  </si>
  <si>
    <t>Krosbie</t>
  </si>
  <si>
    <t>Banker-Tate</t>
  </si>
  <si>
    <t>Maya</t>
  </si>
  <si>
    <t>A00169503</t>
  </si>
  <si>
    <t>A00112574</t>
  </si>
  <si>
    <t>Susan</t>
  </si>
  <si>
    <t>Bowe</t>
  </si>
  <si>
    <t>Burgess</t>
  </si>
  <si>
    <t>A00296064</t>
  </si>
  <si>
    <t>A00330647</t>
  </si>
  <si>
    <t>Addie</t>
  </si>
  <si>
    <t>Candib</t>
  </si>
  <si>
    <t>A00129490</t>
  </si>
  <si>
    <t>Kashmiri</t>
  </si>
  <si>
    <t>Gavronski</t>
  </si>
  <si>
    <t>A00061932</t>
  </si>
  <si>
    <t>Joey</t>
  </si>
  <si>
    <t>Grant</t>
  </si>
  <si>
    <t>ST</t>
  </si>
  <si>
    <t>A00115611</t>
  </si>
  <si>
    <t>Malika</t>
  </si>
  <si>
    <t>Lamont</t>
  </si>
  <si>
    <t>A00332147</t>
  </si>
  <si>
    <t>Larsen</t>
  </si>
  <si>
    <t>A00329788</t>
  </si>
  <si>
    <t>Justin</t>
  </si>
  <si>
    <t>Leighton</t>
  </si>
  <si>
    <t>A00316726</t>
  </si>
  <si>
    <t>Lewis</t>
  </si>
  <si>
    <t>Lucas</t>
  </si>
  <si>
    <t>A00098446</t>
  </si>
  <si>
    <t>Jaycie</t>
  </si>
  <si>
    <t>Osterberg</t>
  </si>
  <si>
    <t>A00298746</t>
  </si>
  <si>
    <t>Nelson</t>
  </si>
  <si>
    <t>Rascon</t>
  </si>
  <si>
    <t>A00332150</t>
  </si>
  <si>
    <t>Merilee</t>
  </si>
  <si>
    <t>Tanbara</t>
  </si>
  <si>
    <t>Taylor</t>
  </si>
  <si>
    <t>A00332720</t>
  </si>
  <si>
    <t>A00268370</t>
  </si>
  <si>
    <t>Wallace</t>
  </si>
  <si>
    <t>A00277629</t>
  </si>
  <si>
    <t>Julia</t>
  </si>
  <si>
    <t>N</t>
  </si>
  <si>
    <t>A00080188</t>
  </si>
  <si>
    <t>Angela</t>
  </si>
  <si>
    <t>Gallo</t>
  </si>
  <si>
    <t>Hansen</t>
  </si>
  <si>
    <t>Harper</t>
  </si>
  <si>
    <t>A00114281</t>
  </si>
  <si>
    <t>Donnelle</t>
  </si>
  <si>
    <t>A00056305</t>
  </si>
  <si>
    <t>Matthew</t>
  </si>
  <si>
    <t>Lebens</t>
  </si>
  <si>
    <t>A00255203</t>
  </si>
  <si>
    <t>Tyrone</t>
  </si>
  <si>
    <t>Newton</t>
  </si>
  <si>
    <t>A00306279</t>
  </si>
  <si>
    <t>A00307123</t>
  </si>
  <si>
    <t>Amanda</t>
  </si>
  <si>
    <t>Rains</t>
  </si>
  <si>
    <t>Stefanie</t>
  </si>
  <si>
    <t>Randolph</t>
  </si>
  <si>
    <t>A00305138</t>
  </si>
  <si>
    <t>Stone</t>
  </si>
  <si>
    <t>Rhonda</t>
  </si>
  <si>
    <t>C</t>
  </si>
  <si>
    <t>P</t>
  </si>
  <si>
    <t>Comments</t>
  </si>
  <si>
    <t>awarded evergreen need grant (ENG)</t>
  </si>
  <si>
    <t>Shannon</t>
  </si>
  <si>
    <t>Stewart</t>
  </si>
  <si>
    <t>Evergreen staff member? (only elig for non-need based Foundation aid)</t>
  </si>
  <si>
    <t>PD</t>
  </si>
  <si>
    <t>EL</t>
  </si>
  <si>
    <t>Work Study Graduate Assistant -- TBD</t>
  </si>
  <si>
    <t>Top students (# of fac who chose them)</t>
  </si>
  <si>
    <t>A00013976</t>
  </si>
  <si>
    <t>New admits: Admit decision as of 4/17 (from DM "MPA admits w pd reg status")</t>
  </si>
  <si>
    <t>Tuition</t>
  </si>
  <si>
    <t>Fees</t>
  </si>
  <si>
    <t>Evergreen Alumni Assn Grad Award = 1@1,000</t>
  </si>
  <si>
    <t>John Walker Scholarship = 1@400</t>
  </si>
  <si>
    <t>TW Pool</t>
  </si>
  <si>
    <t xml:space="preserve">MPA Financial Assistance &amp; Awards                             MPA Financial Assistance &amp; Awards                              MPA Financial Assistance &amp; Awards                     </t>
  </si>
  <si>
    <t>2H</t>
  </si>
  <si>
    <t>Applied for MPA FA (online app)?</t>
  </si>
  <si>
    <t>Y</t>
  </si>
  <si>
    <t>Reg Admit Status</t>
  </si>
  <si>
    <t>Family Contribution (from FAO info)</t>
  </si>
  <si>
    <t>MPA Need 1: Tuition MINUS Fam Contribution</t>
  </si>
  <si>
    <t>MPA Need for Waivers: Need 1 MINUS awarded or assumed ENG</t>
  </si>
  <si>
    <t>Not Using in 13-14</t>
  </si>
  <si>
    <t>Waiver Given</t>
  </si>
  <si>
    <t>New Need: at 0, can pay for F/T tuition &amp; Fees</t>
  </si>
  <si>
    <t>= Evergreen staff member</t>
  </si>
  <si>
    <t>NEED PRIMARY, FAFSA req</t>
  </si>
  <si>
    <t xml:space="preserve">WORK STUDY    Approximately $10,000 will be awarded to one or more students    Work Study funds come from the U.S. Department of Education, the State of Washington or The Evergreen State College. Work Study funds can be used for on-campus jobs or off-campus jobs with not-for-profit entities, including federal, state and local government agencies and eligible non-profit organizations. Work Study awardees are responsible for finding their own Work Study positions.    Do you wish to apply for Work Study funds?    </t>
  </si>
  <si>
    <t>YES</t>
  </si>
  <si>
    <t xml:space="preserve">GRADUATE ASSISTANT AWARD--WORK STUDY    One or more positions at $12/ an hour will be awarded depending on availability of Work Study funds    Graduate Assistant(s) will work with the MPA Program on a part time basis and will be assigned duties which may include the following: programmatic research, faculty and administrative support, student writing assistance and other duties as designated by the MPA Program. A demonstrated academic excellence in public administration coursework and the ability to perform high quality research is sought. Students wishing to apply for this position will take part in a separate selection process. Work Study funds come from the U.S. Department of Education, the State of Washington or The Evergreen State College.    Are you interested in being considered for the Graduate Assistantship? (You will be contacted to participate in a separate selection process.)    </t>
  </si>
  <si>
    <t>Yes, I am interested in being considered for the MPA Graduate Assistant position</t>
  </si>
  <si>
    <t>NEED *not* considered, FAFSA *not* req</t>
  </si>
  <si>
    <t xml:space="preserve">HEARST NATIVE AMERICAN SCHOLARSHIP   Approximately $8,000 will be distributed to one or more applicants    Primary consideration given to Native American students with a documented commitment to a Native American community and the education of Native American youth, and secondary consideration given to Native American students with a documented commitment to a Native American community.    Students must have a American Indian, Alaska Native or other tribal affiliation as defined below to apply:  • There are more than 500 federally recognized and non-recognized tribes residing in the continental U.S. This category refers to the following groups: American Indian, Alaska Native, or Native Hawaiian.  • A person having origins in any of the original peoples of North and South America (including Central America) and who maintains tribal affiliation or community attachment.       State your TRIBAL AFFILIATION (first line) and THEN:    Describe your commitment to the education of Native American youth as well as your commitment to a Native American community in 100 words or less (remember to count your words!):  </t>
  </si>
  <si>
    <t>Open-Ended Response</t>
  </si>
  <si>
    <t>MPA FA award email sent</t>
  </si>
  <si>
    <t>= revised after original submission</t>
  </si>
  <si>
    <t>= not here in 13-14/declined -- Confirm.</t>
  </si>
  <si>
    <t>Anthony</t>
  </si>
  <si>
    <t>Brave</t>
  </si>
  <si>
    <t>TOTAL</t>
  </si>
  <si>
    <t>A00152120</t>
  </si>
  <si>
    <t>Sp14 Course</t>
  </si>
  <si>
    <t>1YC</t>
  </si>
  <si>
    <t>n</t>
  </si>
  <si>
    <t>nic</t>
  </si>
  <si>
    <t>Morris</t>
  </si>
  <si>
    <t>nenr</t>
  </si>
  <si>
    <t>12-13 Faculty or F13 Admission Committee rating (from Adm Comm &amp; emails to 1st yr fac )</t>
  </si>
  <si>
    <t>New or Continuing in 14-15</t>
  </si>
  <si>
    <t>W14 Top Students</t>
  </si>
  <si>
    <t>W14 Fac Ratings</t>
  </si>
  <si>
    <t>13-14 Avg or F14 Adm Comm (A1=1; A2=2; A2- or neg comments=3))</t>
  </si>
  <si>
    <t>nenr; OL til W15</t>
  </si>
  <si>
    <t>F13 Fac Ratings</t>
  </si>
  <si>
    <t>A00270371</t>
  </si>
  <si>
    <t>Nikki</t>
  </si>
  <si>
    <t>Finkbonner</t>
  </si>
  <si>
    <t>A00168800</t>
  </si>
  <si>
    <t>Sharlaine</t>
  </si>
  <si>
    <t>Washington</t>
  </si>
  <si>
    <t>A00305876</t>
  </si>
  <si>
    <t>Larson</t>
  </si>
  <si>
    <t>nic: OL</t>
  </si>
  <si>
    <t>Student taking 1YC/2YC in 14-15? (ck Sp14 Core reg + notes)</t>
  </si>
  <si>
    <t>Cap</t>
  </si>
  <si>
    <t>A00307325</t>
  </si>
  <si>
    <t>Allen</t>
  </si>
  <si>
    <t>A</t>
  </si>
  <si>
    <t>A00343985</t>
  </si>
  <si>
    <t>Alves</t>
  </si>
  <si>
    <t>A00351672</t>
  </si>
  <si>
    <t>A00354257</t>
  </si>
  <si>
    <t>Logan</t>
  </si>
  <si>
    <t>Bahr</t>
  </si>
  <si>
    <t>A00126276</t>
  </si>
  <si>
    <t>Kandi</t>
  </si>
  <si>
    <t>Bauman</t>
  </si>
  <si>
    <t>A00352550</t>
  </si>
  <si>
    <t>Heidi</t>
  </si>
  <si>
    <t>Behrends Cerniwey</t>
  </si>
  <si>
    <t>A00330673</t>
  </si>
  <si>
    <t>Berman</t>
  </si>
  <si>
    <t>A00145844</t>
  </si>
  <si>
    <t>Sarah</t>
  </si>
  <si>
    <t>Bishop</t>
  </si>
  <si>
    <t>A00059081</t>
  </si>
  <si>
    <t>Joy</t>
  </si>
  <si>
    <t>Bustanoby</t>
  </si>
  <si>
    <t>A00295424</t>
  </si>
  <si>
    <t>A00279245</t>
  </si>
  <si>
    <t>Christensen</t>
  </si>
  <si>
    <t>A00275832</t>
  </si>
  <si>
    <t>Brittany</t>
  </si>
  <si>
    <t>Clark</t>
  </si>
  <si>
    <t>A00353271</t>
  </si>
  <si>
    <t>Renata</t>
  </si>
  <si>
    <t>Cummings</t>
  </si>
  <si>
    <t>A00239604</t>
  </si>
  <si>
    <t>A00312161</t>
  </si>
  <si>
    <t>DeShazo</t>
  </si>
  <si>
    <t>A00170845</t>
  </si>
  <si>
    <t>DeStasio</t>
  </si>
  <si>
    <t>A00351424</t>
  </si>
  <si>
    <t>Lori</t>
  </si>
  <si>
    <t>Doron</t>
  </si>
  <si>
    <t>A00252843</t>
  </si>
  <si>
    <t>Lydia</t>
  </si>
  <si>
    <t>Drescher</t>
  </si>
  <si>
    <t>A00352837</t>
  </si>
  <si>
    <t>Duncan</t>
  </si>
  <si>
    <t>A00308532</t>
  </si>
  <si>
    <t>Randy</t>
  </si>
  <si>
    <t>Dunn</t>
  </si>
  <si>
    <t>A00312321</t>
  </si>
  <si>
    <t>JenAnn</t>
  </si>
  <si>
    <t>Eilertsen</t>
  </si>
  <si>
    <t>A00098035</t>
  </si>
  <si>
    <t>Evans</t>
  </si>
  <si>
    <t>2 people said A1</t>
  </si>
  <si>
    <t>A00352840</t>
  </si>
  <si>
    <t>Fisher</t>
  </si>
  <si>
    <t>A00352552</t>
  </si>
  <si>
    <t>Dalarie</t>
  </si>
  <si>
    <t>Gettings</t>
  </si>
  <si>
    <t>A00344964</t>
  </si>
  <si>
    <t>Chad</t>
  </si>
  <si>
    <t>A00246066</t>
  </si>
  <si>
    <t>Yokiko</t>
  </si>
  <si>
    <t>Hayashi-Saguil</t>
  </si>
  <si>
    <t>A00349319</t>
  </si>
  <si>
    <t>Tania</t>
  </si>
  <si>
    <t>Huston</t>
  </si>
  <si>
    <t>A00136031</t>
  </si>
  <si>
    <t>Inman</t>
  </si>
  <si>
    <t>A08001139</t>
  </si>
  <si>
    <t>Song</t>
  </si>
  <si>
    <t>Israel</t>
  </si>
  <si>
    <t>A00312187</t>
  </si>
  <si>
    <t>Jeanette</t>
  </si>
  <si>
    <t>A00258170</t>
  </si>
  <si>
    <t>Jones</t>
  </si>
  <si>
    <t>A00353054</t>
  </si>
  <si>
    <t>Julie</t>
  </si>
  <si>
    <t>Kerrigan</t>
  </si>
  <si>
    <t>A00112312</t>
  </si>
  <si>
    <t>Nichole (Cole)</t>
  </si>
  <si>
    <t>Ketcherside</t>
  </si>
  <si>
    <t>A00353989</t>
  </si>
  <si>
    <t>Koehler</t>
  </si>
  <si>
    <t>A00355886</t>
  </si>
  <si>
    <t>Debra</t>
  </si>
  <si>
    <t>Kovacs</t>
  </si>
  <si>
    <t>A00294386</t>
  </si>
  <si>
    <t>Gregory</t>
  </si>
  <si>
    <t>A00352930</t>
  </si>
  <si>
    <t>Jennica</t>
  </si>
  <si>
    <t>Machado</t>
  </si>
  <si>
    <t>A00294237</t>
  </si>
  <si>
    <t>Danielle</t>
  </si>
  <si>
    <t>Madrone</t>
  </si>
  <si>
    <t>A00108209</t>
  </si>
  <si>
    <t>Cory</t>
  </si>
  <si>
    <t>Miller</t>
  </si>
  <si>
    <t>A00145520</t>
  </si>
  <si>
    <t>Anna</t>
  </si>
  <si>
    <t>Minor</t>
  </si>
  <si>
    <t>A00352934</t>
  </si>
  <si>
    <t>A00053491</t>
  </si>
  <si>
    <t>Wendy</t>
  </si>
  <si>
    <t>A00293381</t>
  </si>
  <si>
    <t>Marc</t>
  </si>
  <si>
    <t>A00103506</t>
  </si>
  <si>
    <t>Orbeck</t>
  </si>
  <si>
    <t>A00255903</t>
  </si>
  <si>
    <t>Owre</t>
  </si>
  <si>
    <t>A00279062</t>
  </si>
  <si>
    <t>Teresa</t>
  </si>
  <si>
    <t>Parsons</t>
  </si>
  <si>
    <t>A00353494</t>
  </si>
  <si>
    <t>Nancy</t>
  </si>
  <si>
    <t>Patino</t>
  </si>
  <si>
    <t>A00303880</t>
  </si>
  <si>
    <t>Emily</t>
  </si>
  <si>
    <t>Persky</t>
  </si>
  <si>
    <t>A00353057</t>
  </si>
  <si>
    <t>Charlotte</t>
  </si>
  <si>
    <t>Persons</t>
  </si>
  <si>
    <t>top; 2 people said A1</t>
  </si>
  <si>
    <t>A00353058</t>
  </si>
  <si>
    <t>Phillips</t>
  </si>
  <si>
    <t>2-</t>
  </si>
  <si>
    <t>A00233896</t>
  </si>
  <si>
    <t>Wilbert</t>
  </si>
  <si>
    <t>Pina</t>
  </si>
  <si>
    <t>A00097152</t>
  </si>
  <si>
    <t>Kristen</t>
  </si>
  <si>
    <t xml:space="preserve">Prentice </t>
  </si>
  <si>
    <t>A00352554</t>
  </si>
  <si>
    <t>Lauren</t>
  </si>
  <si>
    <t>Rafanelli</t>
  </si>
  <si>
    <t>A00270695</t>
  </si>
  <si>
    <t>Revisky</t>
  </si>
  <si>
    <t>A00283227</t>
  </si>
  <si>
    <t>Roberts</t>
  </si>
  <si>
    <t>A00041870</t>
  </si>
  <si>
    <t>Bonnie</t>
  </si>
  <si>
    <t>A00015697</t>
  </si>
  <si>
    <t>Olivia</t>
  </si>
  <si>
    <t>Salazar de Breaux</t>
  </si>
  <si>
    <t>A00334091</t>
  </si>
  <si>
    <t>Sharon</t>
  </si>
  <si>
    <t>Shadwell</t>
  </si>
  <si>
    <t>A00343322</t>
  </si>
  <si>
    <t>Belete</t>
  </si>
  <si>
    <t>Shiferaw</t>
  </si>
  <si>
    <t>A00309855</t>
  </si>
  <si>
    <t>Brian</t>
  </si>
  <si>
    <t>Sisco</t>
  </si>
  <si>
    <t>A00268473</t>
  </si>
  <si>
    <t>Clive</t>
  </si>
  <si>
    <t>A00312795</t>
  </si>
  <si>
    <t>Aviance</t>
  </si>
  <si>
    <t>Tate</t>
  </si>
  <si>
    <t>A00280712</t>
  </si>
  <si>
    <t>Tavares</t>
  </si>
  <si>
    <t>Terry</t>
  </si>
  <si>
    <t>A00354524</t>
  </si>
  <si>
    <t>Alex</t>
  </si>
  <si>
    <t>Tran</t>
  </si>
  <si>
    <t>A00098205</t>
  </si>
  <si>
    <t>Isaac</t>
  </si>
  <si>
    <t>Wagnitz</t>
  </si>
  <si>
    <t>A00351375</t>
  </si>
  <si>
    <t>Wessling</t>
  </si>
  <si>
    <t>A00324979</t>
  </si>
  <si>
    <t>KC</t>
  </si>
  <si>
    <t>Wilkerson</t>
  </si>
  <si>
    <t>A00302469</t>
  </si>
  <si>
    <t>Courtney</t>
  </si>
  <si>
    <t>A00351893</t>
  </si>
  <si>
    <t>Yacob</t>
  </si>
  <si>
    <t>Zekarias</t>
  </si>
  <si>
    <t>Attending F/T or P/T in 14-15? (from online app spreadsheet)</t>
  </si>
  <si>
    <t>2013-14 Fac/Adm Comm Ratings</t>
  </si>
  <si>
    <t>A00295994</t>
  </si>
  <si>
    <t>Nicole</t>
  </si>
  <si>
    <t>Bond</t>
  </si>
  <si>
    <t>A00018609</t>
  </si>
  <si>
    <t>Jerry</t>
  </si>
  <si>
    <t>Bustamante</t>
  </si>
  <si>
    <t>A00354277</t>
  </si>
  <si>
    <t>Kroydan "Kraig"</t>
  </si>
  <si>
    <t>Chalem</t>
  </si>
  <si>
    <t>A00198341</t>
  </si>
  <si>
    <t>Frisina</t>
  </si>
  <si>
    <t>A00264025</t>
  </si>
  <si>
    <t>Tonya</t>
  </si>
  <si>
    <t>Greene</t>
  </si>
  <si>
    <t>A00355044</t>
  </si>
  <si>
    <t>Alonah "Loni"</t>
  </si>
  <si>
    <t>Greninger</t>
  </si>
  <si>
    <t>A00253636</t>
  </si>
  <si>
    <t>Mary "Heather"</t>
  </si>
  <si>
    <t>A00308909</t>
  </si>
  <si>
    <t xml:space="preserve">Gordon J. </t>
  </si>
  <si>
    <t>HighEagle</t>
  </si>
  <si>
    <t>A00307070</t>
  </si>
  <si>
    <t xml:space="preserve">Kathy D. </t>
  </si>
  <si>
    <t>Jordan-Brenner</t>
  </si>
  <si>
    <t>A00353957</t>
  </si>
  <si>
    <t>Misty</t>
  </si>
  <si>
    <t>Kopplin</t>
  </si>
  <si>
    <t>A00261572</t>
  </si>
  <si>
    <t>Jessica</t>
  </si>
  <si>
    <t>A08005353</t>
  </si>
  <si>
    <t>Mara</t>
  </si>
  <si>
    <t>Machulsky</t>
  </si>
  <si>
    <t>A00247798</t>
  </si>
  <si>
    <t>Kristopher</t>
  </si>
  <si>
    <t>Peters</t>
  </si>
  <si>
    <t>A00217301</t>
  </si>
  <si>
    <t>Britney</t>
  </si>
  <si>
    <t>Reed</t>
  </si>
  <si>
    <t>A00238821</t>
  </si>
  <si>
    <t>Gary</t>
  </si>
  <si>
    <t>Richardson</t>
  </si>
  <si>
    <t>A00298612</t>
  </si>
  <si>
    <t>Brianne</t>
  </si>
  <si>
    <t>Slosson</t>
  </si>
  <si>
    <t>A00269123</t>
  </si>
  <si>
    <t>Barbara</t>
  </si>
  <si>
    <t>A00267591</t>
  </si>
  <si>
    <t>Melvin</t>
  </si>
  <si>
    <t>A00260388</t>
  </si>
  <si>
    <t>Royce</t>
  </si>
  <si>
    <t>Travis</t>
  </si>
  <si>
    <t>A00268326</t>
  </si>
  <si>
    <t>Carmen</t>
  </si>
  <si>
    <t>Tuncap</t>
  </si>
  <si>
    <t>A00306362</t>
  </si>
  <si>
    <t>Tina</t>
  </si>
  <si>
    <t>Wright</t>
  </si>
  <si>
    <t>A00353060</t>
  </si>
  <si>
    <t>Zephier</t>
  </si>
  <si>
    <t>A00330029</t>
  </si>
  <si>
    <t>Zimmerman</t>
  </si>
  <si>
    <t>Lovelady</t>
  </si>
  <si>
    <t>WD</t>
  </si>
  <si>
    <t>Work Study -- 10,000 -- TBD</t>
  </si>
  <si>
    <t xml:space="preserve">Judge Fuller Graduate Fellowship = 1@1,370 </t>
  </si>
  <si>
    <t>SouleFamily Fship: 1 or more, total of $1,735</t>
  </si>
  <si>
    <t>MPA-Tribal Governance Award = 1 or 2, total of 2,468</t>
  </si>
  <si>
    <t>Tuition Waiver Pool: $58K - Amer</t>
  </si>
  <si>
    <t>Tuition Waiver - Resident = $58K-(AmeriCorps-NonRes-Merit) = FY1314 30,929 total, 26560 by 4/25</t>
  </si>
  <si>
    <t>Hearst Native American Scholarship: FY1415: remainder of 16,994; FY1314: 3@2183; 1@1093</t>
  </si>
  <si>
    <t>Award in June</t>
  </si>
  <si>
    <t>subtract living costs</t>
  </si>
  <si>
    <t>Res</t>
  </si>
  <si>
    <t>NonRes</t>
  </si>
  <si>
    <t>From 1415 FA COA sheet</t>
  </si>
  <si>
    <t>290.70/cr</t>
  </si>
  <si>
    <t>696.10/cr</t>
  </si>
  <si>
    <t>Tuition/fees/books&amp;supplies</t>
  </si>
  <si>
    <t>Scenario 1: Use COA minus FA determined "Living Costs" as base, instead of COA</t>
  </si>
  <si>
    <t>Scenario 2:  Use tuition instead of COA</t>
  </si>
  <si>
    <t>MES aim: get new students to 75-80% of need; continuing students to 80-85% of need (based on amount of $ they have + high # of nonres + they overawarded by $50K)</t>
  </si>
  <si>
    <t>new non res</t>
  </si>
  <si>
    <t>new res &amp; cont non res</t>
  </si>
  <si>
    <t>cont res</t>
  </si>
  <si>
    <t>ENG awarding rules by FA:</t>
  </si>
  <si>
    <t>F/T (8 cred)</t>
  </si>
  <si>
    <t>P/T (6 cred)</t>
  </si>
  <si>
    <t>(With fewer nonres, could have bigger gap -- like, fund to 60%, or…)</t>
  </si>
  <si>
    <t>n/a</t>
  </si>
  <si>
    <t>CAB Ren</t>
  </si>
  <si>
    <t>Clean Energy</t>
  </si>
  <si>
    <t>Late Night Shuttle</t>
  </si>
  <si>
    <t>Transit Fee</t>
  </si>
  <si>
    <t>WashPirg</t>
  </si>
  <si>
    <t>F/T@8</t>
  </si>
  <si>
    <t>F/T@10</t>
  </si>
  <si>
    <t>P/T@6</t>
  </si>
  <si>
    <t>Amount</t>
  </si>
  <si>
    <t>TOTAL per quarter</t>
  </si>
  <si>
    <t>TOTAL per year (x3)</t>
  </si>
  <si>
    <t>Health (@ 8 or more cred)</t>
  </si>
  <si>
    <t>Take COA</t>
  </si>
  <si>
    <t>Olympia ON/OFF Campus</t>
  </si>
  <si>
    <t>Enrollment</t>
  </si>
  <si>
    <t>Tuition/Fees*</t>
  </si>
  <si>
    <t>Books/Supplies</t>
  </si>
  <si>
    <t>Room/Board</t>
  </si>
  <si>
    <t>Transportation</t>
  </si>
  <si>
    <t>Mandatory Fees*</t>
  </si>
  <si>
    <t>Loan Fees***</t>
  </si>
  <si>
    <t>Miscellaneous</t>
  </si>
  <si>
    <t>Living subtotal</t>
  </si>
  <si>
    <t>Total COA</t>
  </si>
  <si>
    <t>MES/MPA*</t>
  </si>
  <si>
    <t>Non-Res Graduate</t>
  </si>
  <si>
    <t>Olympia On/Off Campus</t>
  </si>
  <si>
    <t>A00331094</t>
  </si>
  <si>
    <t>Adam</t>
  </si>
  <si>
    <t>W</t>
  </si>
  <si>
    <t>Flores</t>
  </si>
  <si>
    <t>adubflores@gmail.com</t>
  </si>
  <si>
    <t>11819 Mary Bobb Dr SE</t>
  </si>
  <si>
    <t>Olympia</t>
  </si>
  <si>
    <t>WA</t>
  </si>
  <si>
    <t>MPA</t>
  </si>
  <si>
    <t>R</t>
  </si>
  <si>
    <t>2014-03-17</t>
  </si>
  <si>
    <t>GSS</t>
  </si>
  <si>
    <t>none</t>
  </si>
  <si>
    <t>Email from MPA FA app</t>
  </si>
  <si>
    <t>Dis</t>
  </si>
  <si>
    <t>Non</t>
  </si>
  <si>
    <t>A00140281</t>
  </si>
  <si>
    <t>Abigail</t>
  </si>
  <si>
    <t>Blue</t>
  </si>
  <si>
    <t>A00219282</t>
  </si>
  <si>
    <t>Margaret</t>
  </si>
  <si>
    <t>Cabell</t>
  </si>
  <si>
    <t>A00020338</t>
  </si>
  <si>
    <t>Marjoree</t>
  </si>
  <si>
    <t>Corless</t>
  </si>
  <si>
    <t>A00284983</t>
  </si>
  <si>
    <t>Leslie</t>
  </si>
  <si>
    <t>Godby</t>
  </si>
  <si>
    <t>godmar05@evergreen.edu</t>
  </si>
  <si>
    <t>PO Box 209</t>
  </si>
  <si>
    <t>Tenino</t>
  </si>
  <si>
    <t>98589-0209</t>
  </si>
  <si>
    <t>AS</t>
  </si>
  <si>
    <t>2014-02-24</t>
  </si>
  <si>
    <t>A00240069</t>
  </si>
  <si>
    <t>Gina</t>
  </si>
  <si>
    <t>Marie</t>
  </si>
  <si>
    <t>Gann</t>
  </si>
  <si>
    <t>gina.gann@centurylink.net</t>
  </si>
  <si>
    <t>1229 E 71st St</t>
  </si>
  <si>
    <t>Tacoma</t>
  </si>
  <si>
    <t>98404-2222</t>
  </si>
  <si>
    <t>2014-02-03</t>
  </si>
  <si>
    <t>W/D</t>
  </si>
  <si>
    <t>At 78 cred</t>
  </si>
  <si>
    <t>W14-Sp14 on leave; in 1415 due to take 2YC</t>
  </si>
  <si>
    <t>A00138272</t>
  </si>
  <si>
    <t>A00208987</t>
  </si>
  <si>
    <t>DawnAdair</t>
  </si>
  <si>
    <t>A00270669</t>
  </si>
  <si>
    <t>Hadija</t>
  </si>
  <si>
    <t>Farida</t>
  </si>
  <si>
    <t>Mohamed</t>
  </si>
  <si>
    <t>mohhad01@evergreen.edu</t>
  </si>
  <si>
    <t>516 N L ST APT 1</t>
  </si>
  <si>
    <t>98403-1663</t>
  </si>
  <si>
    <t>2014-02-10</t>
  </si>
  <si>
    <t>A00140191</t>
  </si>
  <si>
    <t>Deborah</t>
  </si>
  <si>
    <t>A00172562</t>
  </si>
  <si>
    <t>Samuels</t>
  </si>
  <si>
    <t>A00148554</t>
  </si>
  <si>
    <t>Sheila</t>
  </si>
  <si>
    <t>G</t>
  </si>
  <si>
    <t>MES = new non res</t>
  </si>
  <si>
    <t>MES = new res &amp; cont non res</t>
  </si>
  <si>
    <t>MES = cont res</t>
  </si>
  <si>
    <t>y</t>
  </si>
  <si>
    <t>michellemalik@gmail.com</t>
  </si>
  <si>
    <t>jandrew@dol.wa.gov</t>
  </si>
  <si>
    <t>mrloganbahr@gmail.com</t>
  </si>
  <si>
    <t>kandi.bauman@cpt.edu</t>
  </si>
  <si>
    <t>cerniwey@msn.com</t>
  </si>
  <si>
    <t>anthonylbrave@gmail.com</t>
  </si>
  <si>
    <t>loves2laugh@hcc.net</t>
  </si>
  <si>
    <t>jerry.bustaman@gmail.com</t>
  </si>
  <si>
    <t>joibella@gmail.com</t>
  </si>
  <si>
    <t>addie.candib@gmail.com</t>
  </si>
  <si>
    <t>denise19559@comcast.net</t>
  </si>
  <si>
    <t>thescooterdope@gmail.com</t>
  </si>
  <si>
    <t>krosbie@gmail.com</t>
  </si>
  <si>
    <t>bgcraft@gmail.com</t>
  </si>
  <si>
    <t>Renata.J.Cummings@gmail.com</t>
  </si>
  <si>
    <t>adeshazo@live.com</t>
  </si>
  <si>
    <t>doron@swcp.com</t>
  </si>
  <si>
    <t>megan.duncan00@gmail.com</t>
  </si>
  <si>
    <t>eva09008@gmail.com</t>
  </si>
  <si>
    <t>eychaner.dawn@gmail.com</t>
  </si>
  <si>
    <t>ash.fisher87@gmail.com</t>
  </si>
  <si>
    <t>ravenredbone@gmail.com</t>
  </si>
  <si>
    <t>dalariegettings@yahoo.com</t>
  </si>
  <si>
    <t>mileenanika@comcast.net</t>
  </si>
  <si>
    <t>selinagb@comcast.net</t>
  </si>
  <si>
    <t>cellfonefanatic@hotmail.com</t>
  </si>
  <si>
    <t>heather_harper18@yahoo.com</t>
  </si>
  <si>
    <t>michelleheacox@aol.com</t>
  </si>
  <si>
    <t>snosk8er1105@hotmail.com</t>
  </si>
  <si>
    <t>kathyhoffman80@hotmail.com</t>
  </si>
  <si>
    <t>hugnik10@evergreen.edu</t>
  </si>
  <si>
    <t>inmjen19@evergreen.edu</t>
  </si>
  <si>
    <t>kimberly_israel@comcast.net</t>
  </si>
  <si>
    <t>johnsonjeanette14@yahoo.com</t>
  </si>
  <si>
    <t>cketcherside83@gmail.com</t>
  </si>
  <si>
    <t>jennicarosemachado@gmail.com</t>
  </si>
  <si>
    <t>danimadrone@gmail.com</t>
  </si>
  <si>
    <t>allisonmaluchnik@gmail.com</t>
  </si>
  <si>
    <t>andjusticeforall@comcast.net</t>
  </si>
  <si>
    <t>littlemonstersandmom@comcast.net</t>
  </si>
  <si>
    <t>marc.oommen@gmail.com</t>
  </si>
  <si>
    <t>rorbeck@comcast.net</t>
  </si>
  <si>
    <t>jennyinukraine@live.com</t>
  </si>
  <si>
    <t>wyn0330@hotmail.com</t>
  </si>
  <si>
    <t>popchock@yahoo.com</t>
  </si>
  <si>
    <t>davidquinton@hotmail.com</t>
  </si>
  <si>
    <t>ldrafanelli@gmail.com</t>
  </si>
  <si>
    <t>reebri05@gmail.com</t>
  </si>
  <si>
    <t>ricmic24@evergreen.edu</t>
  </si>
  <si>
    <t>Amanda-Roberts@comcast.net</t>
  </si>
  <si>
    <t>rosbon29@evergreen.edu</t>
  </si>
  <si>
    <t>williamsaguil@gmail.com</t>
  </si>
  <si>
    <t>osalazardebreaux@comcast.net</t>
  </si>
  <si>
    <t>samdav20@evergreen.edu</t>
  </si>
  <si>
    <t>s_shadwell@yahoo.com</t>
  </si>
  <si>
    <t>mybiritu@gmail.com</t>
  </si>
  <si>
    <t>brian.r.sisco@gmail.com</t>
  </si>
  <si>
    <t>brianneeslosson@gmail.com</t>
  </si>
  <si>
    <t>aviance85@hotmail.com</t>
  </si>
  <si>
    <t>tjamalterry@msn.com</t>
  </si>
  <si>
    <t>ahttran@yahoo.com</t>
  </si>
  <si>
    <t>isaac_wagnitz@hotmail.com</t>
  </si>
  <si>
    <t>Cbwst3@gmail.com</t>
  </si>
  <si>
    <t>wright_4@comcast.net</t>
  </si>
  <si>
    <t>mlz76@comcast.net</t>
  </si>
  <si>
    <t>F</t>
  </si>
  <si>
    <t>= applicant, not admitted as of April FA award, Can't award yet</t>
  </si>
  <si>
    <t>Email from FA Report or New Admit spreadsheet</t>
  </si>
  <si>
    <t>jaydalvs50@hotmail.com</t>
  </si>
  <si>
    <t>jane.andrew.of5@gmail.com</t>
  </si>
  <si>
    <t>kandi.bauman@gmail.com</t>
  </si>
  <si>
    <t>jberman888@aol.com</t>
  </si>
  <si>
    <t>bishop.sarah@gmail.com</t>
  </si>
  <si>
    <t>christiansen188@gmail.com</t>
  </si>
  <si>
    <t>brittanyclark08@hotmail.com</t>
  </si>
  <si>
    <t>renata.j.cummings@gmail.com</t>
  </si>
  <si>
    <t>danielj@evergreen.edu</t>
  </si>
  <si>
    <t>sdestasio@gmail.com</t>
  </si>
  <si>
    <t>lcdrescher@gmail.com</t>
  </si>
  <si>
    <t>dunran14@evergreen.edu</t>
  </si>
  <si>
    <t>eiljen16@evergreen.edu</t>
  </si>
  <si>
    <t>yokikohp@gmail.com</t>
  </si>
  <si>
    <t>huston.tania@gmail.com</t>
  </si>
  <si>
    <t>jujubead1313@yahoo.com</t>
  </si>
  <si>
    <t>singasongrose@gmail.com</t>
  </si>
  <si>
    <t>aaronyedwas@gmail.com</t>
  </si>
  <si>
    <t>juliekerrigan23@gmail.com</t>
  </si>
  <si>
    <t>wkoehler08@gmail.com</t>
  </si>
  <si>
    <t>dkovacs1@comcast.net</t>
  </si>
  <si>
    <t>grinderbiz08@yahoo.com</t>
  </si>
  <si>
    <t>annafran18@msn.com</t>
  </si>
  <si>
    <t>lucasminor@gmail.com</t>
  </si>
  <si>
    <t>tparsons@uw.edu</t>
  </si>
  <si>
    <t>nancy.patino@wallawalla.edu</t>
  </si>
  <si>
    <t>emily.anne.p@gmail.com</t>
  </si>
  <si>
    <t>cpeople2u@gmail.com</t>
  </si>
  <si>
    <t>cjp771986@yahoo.com</t>
  </si>
  <si>
    <t>patrickseanphillips@gmail.com</t>
  </si>
  <si>
    <t>WYN0330@HOTMAIL.COM</t>
  </si>
  <si>
    <t>kristennrogers@msn.com</t>
  </si>
  <si>
    <t>nrascon1974@gmail.com</t>
  </si>
  <si>
    <t>rachrevisky@gmail.com</t>
  </si>
  <si>
    <t>amanda-roberts@comcast.net</t>
  </si>
  <si>
    <t>aroseisa@yahoo.com</t>
  </si>
  <si>
    <t>toejamproduction@aol.com</t>
  </si>
  <si>
    <t>Isaac_Wagnitz@hotmail.com</t>
  </si>
  <si>
    <t>warren.wessling02@gmail.com</t>
  </si>
  <si>
    <t>kcwilkerson5@hotmail.com</t>
  </si>
  <si>
    <t>cbwst3@gmail.com</t>
  </si>
  <si>
    <t>zekary@dshs.wa.gov</t>
  </si>
  <si>
    <t>2014-03-11</t>
  </si>
  <si>
    <t>2014-01-02</t>
  </si>
  <si>
    <t>2014-02-18</t>
  </si>
  <si>
    <t>2014-02-13</t>
  </si>
  <si>
    <t>2014-04-08</t>
  </si>
  <si>
    <t>2014-04-02</t>
  </si>
  <si>
    <t>2014-01-03</t>
  </si>
  <si>
    <t>2014-02-19</t>
  </si>
  <si>
    <t>2014-02-21</t>
  </si>
  <si>
    <t>2014-02-20</t>
  </si>
  <si>
    <t>2014-02-04</t>
  </si>
  <si>
    <t>2014-01-10</t>
  </si>
  <si>
    <t>2014-01-13</t>
  </si>
  <si>
    <t>2014-02-11</t>
  </si>
  <si>
    <t>2014-03-03</t>
  </si>
  <si>
    <t>2014-02-14</t>
  </si>
  <si>
    <t>2014-03-12</t>
  </si>
  <si>
    <t>2014-02-26</t>
  </si>
  <si>
    <t>2014-04-10</t>
  </si>
  <si>
    <t>2014-02-25</t>
  </si>
  <si>
    <t>2014-01-06</t>
  </si>
  <si>
    <t>2014-01-21</t>
  </si>
  <si>
    <t>2014-02-27</t>
  </si>
  <si>
    <t>2014-01-09</t>
  </si>
  <si>
    <t>2014-01-31</t>
  </si>
  <si>
    <t>2014-01-27</t>
  </si>
  <si>
    <t>2014-01-22</t>
  </si>
  <si>
    <t>2014-02-12</t>
  </si>
  <si>
    <t>2014-04-07</t>
  </si>
  <si>
    <t>2014-01-23</t>
  </si>
  <si>
    <t>2014-01-30</t>
  </si>
  <si>
    <t>2014-03-05</t>
  </si>
  <si>
    <t>2014-01-28</t>
  </si>
  <si>
    <t>2014-04-14</t>
  </si>
  <si>
    <t>2014-01-08</t>
  </si>
  <si>
    <t>2014-04-03</t>
  </si>
  <si>
    <t>2014-02-06</t>
  </si>
  <si>
    <t>2014-03-14</t>
  </si>
  <si>
    <t>2014-02-07</t>
  </si>
  <si>
    <t>2014-01-24</t>
  </si>
  <si>
    <t>O</t>
  </si>
  <si>
    <t>FAFSA rec'd Ontime, Late or Not Rec'd</t>
  </si>
  <si>
    <t>L</t>
  </si>
  <si>
    <t>As of 4/22/14, Awarded ENG (from FAO info)</t>
  </si>
  <si>
    <t>Assumed ENG for WA res w/ontime FAFSA &amp; &lt; 2,000 EFC</t>
  </si>
  <si>
    <t>= nonresident</t>
  </si>
  <si>
    <t>Subtract from pool:</t>
  </si>
  <si>
    <t>Staff</t>
  </si>
  <si>
    <t>Not taking Core</t>
  </si>
  <si>
    <t>2.5 or below ratings for merit</t>
  </si>
  <si>
    <t>Not yet admitted</t>
  </si>
  <si>
    <t>blank</t>
  </si>
  <si>
    <t>fund up to 25%</t>
  </si>
  <si>
    <t>@75%</t>
  </si>
  <si>
    <t>tuition/fees</t>
  </si>
  <si>
    <t>F/T Res</t>
  </si>
  <si>
    <t>F/T NonRes</t>
  </si>
  <si>
    <t>P/T Res</t>
  </si>
  <si>
    <t>P/T NonRes</t>
  </si>
  <si>
    <t>get student to 75%</t>
  </si>
  <si>
    <t>Tuition &amp; Fees: F/T@ 8 cr/qtr: res 7474; nonres 17203 (assume F/T w/no info); P/T@ 6 cr/qtr: res 5439, nonres 12736</t>
  </si>
  <si>
    <t>MPA Awards TOTAL</t>
  </si>
  <si>
    <t>Sum</t>
  </si>
  <si>
    <t>Sum to</t>
  </si>
  <si>
    <t>Merit awards:</t>
  </si>
  <si>
    <t>(same as Americorps)</t>
  </si>
  <si>
    <t>-Gen admits with 2 A1s and top 2 Tribal admits</t>
  </si>
  <si>
    <t>F13 Top Students or Adm Com top</t>
  </si>
  <si>
    <t>-Super merit awards for 2 students who got 2 tops</t>
  </si>
  <si>
    <t>MG</t>
  </si>
  <si>
    <t>MT</t>
  </si>
  <si>
    <t>A, MG</t>
  </si>
  <si>
    <t>SMG</t>
  </si>
  <si>
    <t>SMT</t>
  </si>
  <si>
    <t>MPA Merit Award; 1@2491,  5@1800</t>
  </si>
  <si>
    <t>MPA Merit Award - Tribal Governance; 1@2491, 2@1800</t>
  </si>
  <si>
    <t>1 quarter tuition and fees, by res and f/t or p/t</t>
  </si>
  <si>
    <t>NR</t>
  </si>
  <si>
    <t>Applied for Americorps but no supporting docs</t>
  </si>
  <si>
    <t>FY1415: Award in June</t>
  </si>
  <si>
    <t>TWP sum</t>
  </si>
  <si>
    <t>TWP sum to</t>
  </si>
  <si>
    <t>Americorps Education Award =  3@1800</t>
  </si>
  <si>
    <t>Americorps award = 1 quarter P/T tuition &amp; fees</t>
  </si>
  <si>
    <t>round down from 6 credits</t>
  </si>
  <si>
    <t>2nd to last</t>
  </si>
  <si>
    <t>Last - NEED</t>
  </si>
  <si>
    <t>FO</t>
  </si>
  <si>
    <t>and Gen cohort with 1s from 2 diff faculty</t>
  </si>
  <si>
    <t>-or-, "must have ontime FAFSA to be considered".)</t>
  </si>
  <si>
    <t>Gave higher TW b/c of his 1.5 rating</t>
  </si>
  <si>
    <t>Graduate Endowed Fellowship = 6,675/6=1112 ea.</t>
  </si>
  <si>
    <t>TBD</t>
  </si>
  <si>
    <t>Evergreen Foundation Graduate Award = 8,750</t>
  </si>
  <si>
    <t>Tuition Waiver - Non-Res = varies bet 3000-5000, dep on rating &amp; need</t>
  </si>
  <si>
    <t>1.5s with late FAFSA, reduce to 75%</t>
  </si>
  <si>
    <t>2s with ontime FAFSA, reduce to 75%</t>
  </si>
  <si>
    <t>2s with late FAFSA, reduce to 80%</t>
  </si>
  <si>
    <t>1s and 1.5s, if above 60% give award</t>
  </si>
  <si>
    <t>GEF awarding:</t>
  </si>
  <si>
    <t>TWP awarding</t>
  </si>
  <si>
    <t>FY1415 TWP remainder: 1,268</t>
  </si>
  <si>
    <t>Remainder: award later</t>
  </si>
  <si>
    <t>FY1415 EFGA remainder: 1,550</t>
  </si>
  <si>
    <t>% need: see "1415 Calc" tab for details</t>
  </si>
  <si>
    <t>Students with a top from 1 faculty</t>
  </si>
  <si>
    <t>zaraoly@gmail.com</t>
  </si>
  <si>
    <t>kchalem@gmail.com</t>
  </si>
  <si>
    <t>mrs.tjgreene@gmail.com</t>
  </si>
  <si>
    <t>mistykopplin@gmail.com</t>
  </si>
  <si>
    <t>j_lovelady06@yahoo.com</t>
  </si>
  <si>
    <t>arcticsolutions907@gmail.com</t>
  </si>
  <si>
    <t>kpeters@squaxin.us</t>
  </si>
  <si>
    <t>barbiesmith66@yahoo.com</t>
  </si>
  <si>
    <t>meltaylor97@gmail.com</t>
  </si>
  <si>
    <t>ramentoc@evergreen.edu</t>
  </si>
  <si>
    <t>oglala88@gmail.com</t>
  </si>
  <si>
    <t>nbond1977@gmail.com</t>
  </si>
  <si>
    <t>ga.richardson.wa@hotmail.com</t>
  </si>
  <si>
    <t>RoyceMTravis@msn.com</t>
  </si>
  <si>
    <t>kathyjordan1972@gmail.com</t>
  </si>
  <si>
    <t>TOTAL Campus Awards (ENG + MPA)</t>
  </si>
  <si>
    <t>4/24/14</t>
  </si>
  <si>
    <t>4/25/14</t>
  </si>
  <si>
    <t>4/25: inquired about Americorps related aid, didn't apply for Am Ed Award</t>
  </si>
  <si>
    <t>= no FAFSA at time of awarding: not considered for need-based aid</t>
  </si>
  <si>
    <t>= late FAFSA</t>
  </si>
  <si>
    <t>= expect to graduate in 14-15 or early 15-16, no award</t>
  </si>
  <si>
    <t>4/27/14: declined via email, I offered p/t option, see if reconfirmed b4 end of 4/28 b4 reawarding</t>
  </si>
  <si>
    <t>Americorps eligible but didn't see FA link in time and so didn't apply</t>
  </si>
  <si>
    <t>-For 1s and 1.5s, give waiver regardless of need</t>
  </si>
  <si>
    <t>-For 2s, reduce to about 70% need</t>
  </si>
  <si>
    <t>-For 2.5s, reduce to about 75% need</t>
  </si>
  <si>
    <t>Nonresident waiver  -- range this year was 3250 to 5000</t>
  </si>
  <si>
    <t>Get 2s who have submitted FAFSA to 70% need or below if nonres, 75% need or below if res</t>
  </si>
  <si>
    <t>Get 2.5s who are new admits to 75% need or below if nonres</t>
  </si>
  <si>
    <t>1.5s with late FAFSA, reduce to 75% need</t>
  </si>
  <si>
    <t>4/27/14</t>
  </si>
  <si>
    <t>late admit -- extended tuition depo ddl to 5/5</t>
  </si>
  <si>
    <t>= F14 decline: defund if funded</t>
  </si>
  <si>
    <t>TW-NR</t>
  </si>
  <si>
    <t>TW-Res</t>
  </si>
  <si>
    <t>Sum all MPA</t>
  </si>
  <si>
    <t>Sum $</t>
  </si>
  <si>
    <t>TW Sum</t>
  </si>
  <si>
    <t>5/1/14 added back as she pd tuition depo late, on 4/29, and wants in</t>
  </si>
  <si>
    <t>= added back to cohort 5/1/14 -- PD tuition depo late</t>
  </si>
  <si>
    <t>+ $ to reaward from declines: 9,650 as of 4/30/14</t>
  </si>
  <si>
    <t>TOTAL TW to reaward: 9650 + 1,268 = 10,918</t>
  </si>
  <si>
    <t>2014-15 MPA Financial Aid awarding spreadsheet -- WORKING/dynamic</t>
  </si>
  <si>
    <t>2014-15 MPA Financial Aid</t>
  </si>
  <si>
    <t>-Benchmark is amount to pay for Core/6 credits for 1 qtr</t>
  </si>
  <si>
    <t xml:space="preserve">1s and 1.5s still EL, give award regardless of % to </t>
  </si>
  <si>
    <t>encourage high quality</t>
  </si>
  <si>
    <t>F/T tuition and fees for 1 qtr</t>
  </si>
  <si>
    <t>General Philosophy: prefer higher quality, ontime FAFSA; aid EL over PD to encourage deposit payment</t>
  </si>
  <si>
    <t xml:space="preserve">-Get top (1.5 and above) Resident students who have submitted FAFSA to 60% of need or below </t>
  </si>
  <si>
    <t xml:space="preserve">(60% arrived at by trial and error) </t>
  </si>
  <si>
    <r>
      <rPr>
        <b/>
        <sz val="10"/>
        <rFont val="Arial"/>
        <family val="2"/>
      </rPr>
      <t>-- exception</t>
    </r>
    <r>
      <rPr>
        <sz val="10"/>
        <rFont val="Arial"/>
        <family val="2"/>
      </rPr>
      <t>: if new admit still EL at time of awarding, give min (600 TW) award anyway</t>
    </r>
  </si>
  <si>
    <t xml:space="preserve">(Our directions did not specify submitting ontime FAFSA to qualify -- for F15, include!! </t>
  </si>
  <si>
    <t>Something like "ontime FAFSA given first consideration; if funds remaining, late considered."</t>
  </si>
  <si>
    <t xml:space="preserve">1) Award to graduate students (current and applicants) with EFC &lt;2000 </t>
  </si>
  <si>
    <t>who filed FAFSA by March 1 (ontime)</t>
  </si>
  <si>
    <t>but in order of file date until funds are exhausted</t>
  </si>
  <si>
    <t xml:space="preserve">2) Award to graduate students with EFC of 0 who filed after March 1 </t>
  </si>
  <si>
    <t>-for people who didn't have the opportunity to apply for MPA FA earlier (admitted after first group)</t>
  </si>
  <si>
    <t>-for people with changed financial circumstances with new FAFSA info who now qualify for FA</t>
  </si>
  <si>
    <t>2nd Round Financial Aid Awarding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</si>
</sst>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m/d/yy;@"/>
    <numFmt numFmtId="165" formatCode="dd\-mmm\-yy"/>
  </numFmts>
  <fonts count="38" x14ac:knownFonts="1">
    <font>
      <sz val="10"/>
      <name val="Arial"/>
    </font>
    <font>
      <sz val="10"/>
      <name val="Arial"/>
      <family val="2"/>
    </font>
    <font>
      <sz val="10"/>
      <name val="Arial"/>
      <family val="2"/>
    </font>
    <font>
      <b/>
      <sz val="10"/>
      <name val="Arial"/>
      <family val="2"/>
    </font>
    <font>
      <b/>
      <i/>
      <sz val="10"/>
      <name val="Arial"/>
      <family val="2"/>
    </font>
    <font>
      <sz val="8"/>
      <name val="Arial"/>
      <family val="2"/>
    </font>
    <font>
      <b/>
      <sz val="12"/>
      <name val="Arial"/>
      <family val="2"/>
    </font>
    <font>
      <sz val="9"/>
      <color indexed="8"/>
      <name val="Arial"/>
      <family val="2"/>
    </font>
    <font>
      <sz val="10"/>
      <color indexed="8"/>
      <name val="Arial"/>
      <family val="2"/>
    </font>
    <font>
      <i/>
      <sz val="10"/>
      <name val="Arial"/>
      <family val="2"/>
    </font>
    <font>
      <sz val="10"/>
      <color indexed="43"/>
      <name val="Arial"/>
      <family val="2"/>
    </font>
    <font>
      <sz val="10"/>
      <name val="Microsoft Sans Serif"/>
      <family val="2"/>
    </font>
    <font>
      <b/>
      <sz val="10"/>
      <name val="Arial"/>
      <family val="2"/>
    </font>
    <font>
      <sz val="10"/>
      <name val="Arial"/>
      <family val="2"/>
    </font>
    <font>
      <b/>
      <sz val="8"/>
      <name val="Arial"/>
      <family val="2"/>
    </font>
    <font>
      <sz val="8"/>
      <color indexed="8"/>
      <name val="Arial"/>
      <family val="2"/>
    </font>
    <font>
      <sz val="11"/>
      <color indexed="8"/>
      <name val="Calibri"/>
      <family val="2"/>
    </font>
    <font>
      <b/>
      <sz val="8"/>
      <color indexed="8"/>
      <name val="Arial"/>
      <family val="2"/>
    </font>
    <font>
      <b/>
      <sz val="9"/>
      <color indexed="8"/>
      <name val="Arial"/>
      <family val="2"/>
    </font>
    <font>
      <b/>
      <sz val="11"/>
      <color indexed="8"/>
      <name val="Calibri"/>
      <family val="2"/>
    </font>
    <font>
      <sz val="10"/>
      <color rgb="FFFFFF00"/>
      <name val="Arial"/>
      <family val="2"/>
    </font>
    <font>
      <b/>
      <sz val="10"/>
      <color rgb="FFFFFF00"/>
      <name val="Arial"/>
      <family val="2"/>
    </font>
    <font>
      <sz val="8"/>
      <color rgb="FFFFFF00"/>
      <name val="Arial"/>
      <family val="2"/>
    </font>
    <font>
      <i/>
      <sz val="10"/>
      <color rgb="FFFFFF00"/>
      <name val="Arial"/>
      <family val="2"/>
    </font>
    <font>
      <sz val="9"/>
      <color rgb="FFFFFF00"/>
      <name val="Arial"/>
      <family val="2"/>
    </font>
    <font>
      <u/>
      <sz val="10"/>
      <color theme="10"/>
      <name val="Arial"/>
      <family val="2"/>
    </font>
    <font>
      <b/>
      <sz val="11"/>
      <name val="Arial"/>
      <family val="2"/>
    </font>
    <font>
      <b/>
      <i/>
      <sz val="9"/>
      <color rgb="FF009900"/>
      <name val="Arial"/>
      <family val="2"/>
    </font>
    <font>
      <b/>
      <sz val="10"/>
      <color theme="1"/>
      <name val="Arial"/>
      <family val="2"/>
    </font>
    <font>
      <sz val="10"/>
      <color rgb="FFFFFF00"/>
      <name val="Microsoft Sans Serif"/>
      <family val="2"/>
    </font>
    <font>
      <u/>
      <sz val="10"/>
      <color indexed="12"/>
      <name val="Arial"/>
      <family val="2"/>
    </font>
    <font>
      <sz val="12"/>
      <name val="Times New Roman"/>
      <family val="1"/>
    </font>
    <font>
      <b/>
      <sz val="10"/>
      <color indexed="8"/>
      <name val="Arial"/>
      <family val="2"/>
    </font>
    <font>
      <sz val="9"/>
      <name val="Arial"/>
      <family val="2"/>
    </font>
    <font>
      <sz val="11"/>
      <color indexed="12"/>
      <name val="Calibri"/>
      <family val="2"/>
    </font>
    <font>
      <sz val="11"/>
      <color indexed="12"/>
      <name val="Times New Roman"/>
      <family val="1"/>
    </font>
    <font>
      <b/>
      <sz val="10"/>
      <color theme="4" tint="-0.249977111117893"/>
      <name val="Arial"/>
      <family val="2"/>
    </font>
    <font>
      <b/>
      <sz val="9"/>
      <color theme="4" tint="-0.249977111117893"/>
      <name val="Arial"/>
      <family val="2"/>
    </font>
  </fonts>
  <fills count="46">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10"/>
        <bgColor indexed="64"/>
      </patternFill>
    </fill>
    <fill>
      <patternFill patternType="solid">
        <fgColor indexed="43"/>
        <bgColor indexed="64"/>
      </patternFill>
    </fill>
    <fill>
      <patternFill patternType="solid">
        <fgColor indexed="11"/>
        <bgColor indexed="64"/>
      </patternFill>
    </fill>
    <fill>
      <patternFill patternType="solid">
        <fgColor indexed="13"/>
        <bgColor indexed="64"/>
      </patternFill>
    </fill>
    <fill>
      <patternFill patternType="solid">
        <fgColor indexed="50"/>
        <bgColor indexed="64"/>
      </patternFill>
    </fill>
    <fill>
      <patternFill patternType="solid">
        <fgColor indexed="40"/>
        <bgColor indexed="64"/>
      </patternFill>
    </fill>
    <fill>
      <patternFill patternType="solid">
        <fgColor indexed="41"/>
        <bgColor indexed="64"/>
      </patternFill>
    </fill>
    <fill>
      <patternFill patternType="solid">
        <fgColor indexed="51"/>
        <bgColor indexed="64"/>
      </patternFill>
    </fill>
    <fill>
      <patternFill patternType="solid">
        <fgColor indexed="45"/>
        <bgColor indexed="64"/>
      </patternFill>
    </fill>
    <fill>
      <patternFill patternType="solid">
        <fgColor indexed="48"/>
        <bgColor indexed="64"/>
      </patternFill>
    </fill>
    <fill>
      <patternFill patternType="solid">
        <fgColor indexed="45"/>
        <bgColor indexed="8"/>
      </patternFill>
    </fill>
    <fill>
      <patternFill patternType="solid">
        <fgColor indexed="15"/>
        <bgColor indexed="64"/>
      </patternFill>
    </fill>
    <fill>
      <patternFill patternType="solid">
        <fgColor indexed="49"/>
        <bgColor indexed="64"/>
      </patternFill>
    </fill>
    <fill>
      <patternFill patternType="solid">
        <fgColor indexed="52"/>
        <bgColor indexed="64"/>
      </patternFill>
    </fill>
    <fill>
      <patternFill patternType="solid">
        <fgColor indexed="52"/>
        <bgColor indexed="8"/>
      </patternFill>
    </fill>
    <fill>
      <patternFill patternType="solid">
        <fgColor indexed="47"/>
        <bgColor indexed="8"/>
      </patternFill>
    </fill>
    <fill>
      <patternFill patternType="solid">
        <fgColor rgb="FFFF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indexed="8"/>
      </patternFill>
    </fill>
    <fill>
      <patternFill patternType="solid">
        <fgColor rgb="FFFFFF99"/>
        <bgColor indexed="64"/>
      </patternFill>
    </fill>
    <fill>
      <patternFill patternType="solid">
        <fgColor rgb="FF0070C0"/>
        <bgColor indexed="64"/>
      </patternFill>
    </fill>
    <fill>
      <patternFill patternType="solid">
        <fgColor theme="9" tint="0.39997558519241921"/>
        <bgColor indexed="64"/>
      </patternFill>
    </fill>
    <fill>
      <patternFill patternType="solid">
        <fgColor rgb="FF97E11F"/>
        <bgColor indexed="64"/>
      </patternFill>
    </fill>
    <fill>
      <patternFill patternType="solid">
        <fgColor rgb="FF9999FF"/>
        <bgColor indexed="64"/>
      </patternFill>
    </fill>
    <fill>
      <patternFill patternType="solid">
        <fgColor rgb="FFFFFF00"/>
        <bgColor indexed="64"/>
      </patternFill>
    </fill>
    <fill>
      <patternFill patternType="solid">
        <fgColor rgb="FF00B050"/>
        <bgColor indexed="64"/>
      </patternFill>
    </fill>
    <fill>
      <patternFill patternType="solid">
        <fgColor theme="6" tint="0.39997558519241921"/>
        <bgColor indexed="64"/>
      </patternFill>
    </fill>
    <fill>
      <patternFill patternType="solid">
        <fgColor rgb="FFFF99CC"/>
        <bgColor indexed="64"/>
      </patternFill>
    </fill>
    <fill>
      <patternFill patternType="solid">
        <fgColor rgb="FFFF99CC"/>
        <bgColor indexed="8"/>
      </patternFill>
    </fill>
    <fill>
      <patternFill patternType="solid">
        <fgColor theme="5" tint="-0.499984740745262"/>
        <bgColor indexed="64"/>
      </patternFill>
    </fill>
    <fill>
      <patternFill patternType="solid">
        <fgColor rgb="FFCCFFCC"/>
        <bgColor indexed="64"/>
      </patternFill>
    </fill>
    <fill>
      <patternFill patternType="solid">
        <fgColor rgb="FF66FF33"/>
        <bgColor indexed="64"/>
      </patternFill>
    </fill>
    <fill>
      <patternFill patternType="solid">
        <fgColor theme="9" tint="-0.499984740745262"/>
        <bgColor indexed="64"/>
      </patternFill>
    </fill>
    <fill>
      <patternFill patternType="solid">
        <fgColor rgb="FF00B0F0"/>
        <bgColor indexed="64"/>
      </patternFill>
    </fill>
    <fill>
      <patternFill patternType="solid">
        <fgColor theme="6" tint="-0.249977111117893"/>
        <bgColor indexed="64"/>
      </patternFill>
    </fill>
    <fill>
      <patternFill patternType="solid">
        <fgColor rgb="FF00FFFF"/>
        <bgColor indexed="64"/>
      </patternFill>
    </fill>
    <fill>
      <patternFill patternType="solid">
        <fgColor rgb="FFD60093"/>
        <bgColor indexed="64"/>
      </patternFill>
    </fill>
    <fill>
      <patternFill patternType="solid">
        <fgColor rgb="FFD60093"/>
        <bgColor indexed="8"/>
      </patternFill>
    </fill>
    <fill>
      <patternFill patternType="solid">
        <fgColor theme="2" tint="-0.49998474074526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s>
  <cellStyleXfs count="5">
    <xf numFmtId="0" fontId="0" fillId="0" borderId="0"/>
    <xf numFmtId="0" fontId="8" fillId="0" borderId="0"/>
    <xf numFmtId="0" fontId="25" fillId="0" borderId="0" applyNumberFormat="0" applyFill="0" applyBorder="0" applyAlignment="0" applyProtection="0"/>
    <xf numFmtId="0" fontId="1" fillId="0" borderId="0"/>
    <xf numFmtId="44" fontId="1" fillId="0" borderId="0" applyFont="0" applyFill="0" applyBorder="0" applyAlignment="0" applyProtection="0"/>
  </cellStyleXfs>
  <cellXfs count="684">
    <xf numFmtId="0" fontId="0" fillId="0" borderId="0" xfId="0"/>
    <xf numFmtId="0" fontId="0" fillId="0" borderId="1" xfId="0" applyBorder="1"/>
    <xf numFmtId="0" fontId="0" fillId="3" borderId="2" xfId="0" applyFill="1" applyBorder="1"/>
    <xf numFmtId="0" fontId="0" fillId="3" borderId="1" xfId="0" applyFill="1" applyBorder="1"/>
    <xf numFmtId="0" fontId="3" fillId="0" borderId="1" xfId="0" applyFont="1" applyBorder="1" applyAlignment="1">
      <alignment vertical="top" wrapText="1"/>
    </xf>
    <xf numFmtId="0" fontId="3" fillId="2" borderId="1" xfId="0" applyFont="1" applyFill="1" applyBorder="1" applyAlignment="1">
      <alignment vertical="top" wrapText="1"/>
    </xf>
    <xf numFmtId="0" fontId="0" fillId="4" borderId="1" xfId="0" applyFill="1" applyBorder="1"/>
    <xf numFmtId="0" fontId="3" fillId="5" borderId="1" xfId="0" applyFont="1" applyFill="1" applyBorder="1" applyAlignment="1">
      <alignment vertical="top" wrapText="1"/>
    </xf>
    <xf numFmtId="0" fontId="3" fillId="3" borderId="1" xfId="0" applyFont="1" applyFill="1" applyBorder="1" applyAlignment="1">
      <alignment vertical="top" wrapText="1"/>
    </xf>
    <xf numFmtId="0" fontId="0" fillId="0" borderId="3" xfId="0" applyBorder="1"/>
    <xf numFmtId="0" fontId="0" fillId="0" borderId="1" xfId="0" applyFill="1" applyBorder="1"/>
    <xf numFmtId="0" fontId="0" fillId="0" borderId="2" xfId="0" applyBorder="1" applyAlignment="1">
      <alignment wrapText="1"/>
    </xf>
    <xf numFmtId="0" fontId="0" fillId="0" borderId="4" xfId="0" applyBorder="1" applyAlignment="1">
      <alignment wrapText="1"/>
    </xf>
    <xf numFmtId="0" fontId="6" fillId="0" borderId="0" xfId="0" applyFont="1" applyBorder="1"/>
    <xf numFmtId="0" fontId="0" fillId="0" borderId="0" xfId="0" applyBorder="1"/>
    <xf numFmtId="0" fontId="1" fillId="6" borderId="0" xfId="0" applyFont="1" applyFill="1" applyBorder="1"/>
    <xf numFmtId="0" fontId="0" fillId="0" borderId="0" xfId="0" quotePrefix="1" applyBorder="1"/>
    <xf numFmtId="0" fontId="0" fillId="7" borderId="1" xfId="0" applyFill="1" applyBorder="1"/>
    <xf numFmtId="0" fontId="0" fillId="0" borderId="7" xfId="0" applyBorder="1" applyAlignment="1">
      <alignment wrapText="1"/>
    </xf>
    <xf numFmtId="0" fontId="0" fillId="0" borderId="3" xfId="0" applyBorder="1" applyAlignment="1">
      <alignment wrapText="1"/>
    </xf>
    <xf numFmtId="0" fontId="3" fillId="8" borderId="1" xfId="0" applyFont="1" applyFill="1" applyBorder="1" applyAlignment="1">
      <alignment vertical="top" wrapText="1"/>
    </xf>
    <xf numFmtId="0" fontId="9" fillId="0" borderId="0" xfId="0" applyFont="1" applyBorder="1"/>
    <xf numFmtId="0" fontId="9" fillId="0" borderId="4" xfId="0" applyFont="1" applyBorder="1" applyAlignment="1">
      <alignment wrapText="1"/>
    </xf>
    <xf numFmtId="0" fontId="9" fillId="0" borderId="1" xfId="0" applyFont="1" applyBorder="1"/>
    <xf numFmtId="0" fontId="0" fillId="0" borderId="8" xfId="0" applyBorder="1"/>
    <xf numFmtId="0" fontId="7" fillId="0" borderId="10" xfId="1" applyFont="1" applyFill="1" applyBorder="1" applyAlignment="1">
      <alignment wrapText="1"/>
    </xf>
    <xf numFmtId="0" fontId="0" fillId="0" borderId="10" xfId="0" applyBorder="1"/>
    <xf numFmtId="0" fontId="0" fillId="0" borderId="0" xfId="0" applyBorder="1" applyAlignment="1">
      <alignment wrapText="1"/>
    </xf>
    <xf numFmtId="0" fontId="0" fillId="0" borderId="11" xfId="0" applyBorder="1" applyAlignment="1">
      <alignment wrapText="1"/>
    </xf>
    <xf numFmtId="0" fontId="9" fillId="0" borderId="1" xfId="0" applyFont="1" applyFill="1" applyBorder="1"/>
    <xf numFmtId="0" fontId="3" fillId="0" borderId="0" xfId="0" applyFont="1"/>
    <xf numFmtId="0" fontId="3" fillId="10" borderId="1" xfId="0" applyFont="1" applyFill="1" applyBorder="1"/>
    <xf numFmtId="3" fontId="3" fillId="10" borderId="1" xfId="0" applyNumberFormat="1" applyFont="1" applyFill="1" applyBorder="1"/>
    <xf numFmtId="0" fontId="3" fillId="11" borderId="1" xfId="0" applyFont="1" applyFill="1" applyBorder="1" applyAlignment="1">
      <alignment vertical="top" wrapText="1"/>
    </xf>
    <xf numFmtId="0" fontId="0" fillId="5" borderId="1" xfId="0" applyFill="1" applyBorder="1"/>
    <xf numFmtId="0" fontId="3" fillId="12" borderId="1" xfId="0" applyFont="1" applyFill="1" applyBorder="1" applyAlignment="1">
      <alignment vertical="top" wrapText="1"/>
    </xf>
    <xf numFmtId="0" fontId="9" fillId="0" borderId="3" xfId="0" applyFont="1" applyBorder="1" applyAlignment="1">
      <alignment wrapText="1"/>
    </xf>
    <xf numFmtId="0" fontId="0" fillId="8" borderId="2" xfId="0" applyFill="1" applyBorder="1" applyAlignment="1">
      <alignment wrapText="1"/>
    </xf>
    <xf numFmtId="0" fontId="0" fillId="8" borderId="1" xfId="0" applyFill="1" applyBorder="1"/>
    <xf numFmtId="0" fontId="0" fillId="10" borderId="10" xfId="0" applyFill="1" applyBorder="1" applyAlignment="1"/>
    <xf numFmtId="0" fontId="9" fillId="10" borderId="7" xfId="0" applyFont="1" applyFill="1" applyBorder="1" applyAlignment="1"/>
    <xf numFmtId="0" fontId="3" fillId="10" borderId="1" xfId="0" applyFont="1" applyFill="1" applyBorder="1" applyAlignment="1">
      <alignment vertical="top" wrapText="1"/>
    </xf>
    <xf numFmtId="0" fontId="4" fillId="10" borderId="1" xfId="0" applyFont="1" applyFill="1" applyBorder="1" applyAlignment="1">
      <alignment vertical="top" wrapText="1"/>
    </xf>
    <xf numFmtId="0" fontId="0" fillId="0" borderId="0" xfId="0" applyFill="1" applyBorder="1"/>
    <xf numFmtId="0" fontId="0" fillId="10" borderId="7" xfId="0" applyFill="1" applyBorder="1" applyAlignment="1"/>
    <xf numFmtId="0" fontId="3" fillId="0" borderId="0" xfId="0" applyFont="1" applyBorder="1"/>
    <xf numFmtId="37" fontId="3" fillId="0" borderId="0" xfId="0" applyNumberFormat="1" applyFont="1" applyFill="1" applyBorder="1"/>
    <xf numFmtId="37" fontId="3" fillId="0" borderId="3" xfId="0" applyNumberFormat="1" applyFont="1" applyFill="1" applyBorder="1" applyAlignment="1">
      <alignment wrapText="1"/>
    </xf>
    <xf numFmtId="37" fontId="3" fillId="0" borderId="4" xfId="0" applyNumberFormat="1" applyFont="1" applyFill="1" applyBorder="1" applyAlignment="1">
      <alignment wrapText="1"/>
    </xf>
    <xf numFmtId="37" fontId="3" fillId="10" borderId="3" xfId="0" applyNumberFormat="1" applyFont="1" applyFill="1" applyBorder="1" applyAlignment="1"/>
    <xf numFmtId="37" fontId="3" fillId="10" borderId="8" xfId="0" applyNumberFormat="1" applyFont="1" applyFill="1" applyBorder="1" applyAlignment="1">
      <alignment vertical="top" wrapText="1"/>
    </xf>
    <xf numFmtId="37" fontId="3" fillId="10" borderId="8" xfId="0" applyNumberFormat="1" applyFont="1" applyFill="1" applyBorder="1"/>
    <xf numFmtId="0" fontId="3" fillId="0" borderId="1" xfId="0" applyFont="1" applyFill="1" applyBorder="1"/>
    <xf numFmtId="0" fontId="0" fillId="0" borderId="0" xfId="0" applyFill="1" applyBorder="1" applyAlignment="1">
      <alignment wrapText="1"/>
    </xf>
    <xf numFmtId="0" fontId="5" fillId="0" borderId="0" xfId="0" applyFont="1" applyBorder="1"/>
    <xf numFmtId="0" fontId="0" fillId="14" borderId="1" xfId="0" applyFill="1" applyBorder="1"/>
    <xf numFmtId="0" fontId="10" fillId="15" borderId="1" xfId="0" applyFont="1" applyFill="1" applyBorder="1"/>
    <xf numFmtId="0" fontId="1" fillId="0" borderId="0" xfId="0" applyFont="1" applyBorder="1"/>
    <xf numFmtId="0" fontId="7" fillId="16" borderId="10" xfId="1" applyFont="1" applyFill="1" applyBorder="1" applyAlignment="1">
      <alignment wrapText="1"/>
    </xf>
    <xf numFmtId="0" fontId="0" fillId="17" borderId="2" xfId="0" applyFill="1" applyBorder="1" applyAlignment="1">
      <alignment wrapText="1"/>
    </xf>
    <xf numFmtId="0" fontId="0" fillId="17" borderId="1" xfId="0" applyFill="1" applyBorder="1"/>
    <xf numFmtId="0" fontId="0" fillId="0" borderId="2" xfId="0" applyFill="1" applyBorder="1" applyAlignment="1">
      <alignment wrapText="1"/>
    </xf>
    <xf numFmtId="0" fontId="3" fillId="0" borderId="1" xfId="0" applyFont="1" applyFill="1" applyBorder="1" applyAlignment="1">
      <alignment vertical="top" wrapText="1"/>
    </xf>
    <xf numFmtId="37" fontId="0" fillId="0" borderId="1" xfId="0" applyNumberFormat="1" applyFill="1" applyBorder="1"/>
    <xf numFmtId="37" fontId="0" fillId="0" borderId="2" xfId="0" applyNumberFormat="1" applyFill="1" applyBorder="1" applyAlignment="1">
      <alignment wrapText="1"/>
    </xf>
    <xf numFmtId="37" fontId="3" fillId="0" borderId="1" xfId="0" applyNumberFormat="1" applyFont="1" applyFill="1" applyBorder="1"/>
    <xf numFmtId="1" fontId="0" fillId="0" borderId="0" xfId="0" applyNumberFormat="1"/>
    <xf numFmtId="0" fontId="0" fillId="14" borderId="0" xfId="0" applyFill="1" applyBorder="1"/>
    <xf numFmtId="0" fontId="0" fillId="15" borderId="0" xfId="0" applyFill="1" applyBorder="1"/>
    <xf numFmtId="0" fontId="0" fillId="18" borderId="0" xfId="0" applyFill="1" applyBorder="1" applyAlignment="1">
      <alignment vertical="top" wrapText="1"/>
    </xf>
    <xf numFmtId="0" fontId="11" fillId="18" borderId="2" xfId="0" applyFont="1" applyFill="1" applyBorder="1" applyAlignment="1">
      <alignment vertical="top" wrapText="1"/>
    </xf>
    <xf numFmtId="0" fontId="11" fillId="18" borderId="12" xfId="0" applyFont="1" applyFill="1" applyBorder="1" applyAlignment="1">
      <alignment vertical="top" wrapText="1"/>
    </xf>
    <xf numFmtId="0" fontId="0" fillId="19" borderId="1" xfId="0" applyFill="1" applyBorder="1"/>
    <xf numFmtId="0" fontId="0" fillId="0" borderId="0" xfId="0" quotePrefix="1" applyFill="1" applyBorder="1"/>
    <xf numFmtId="0" fontId="0" fillId="5" borderId="0" xfId="0" applyFill="1" applyBorder="1" applyAlignment="1">
      <alignment vertical="top" wrapText="1"/>
    </xf>
    <xf numFmtId="0" fontId="11" fillId="5" borderId="2" xfId="0" applyFont="1" applyFill="1" applyBorder="1" applyAlignment="1">
      <alignment vertical="center" wrapText="1"/>
    </xf>
    <xf numFmtId="0" fontId="11" fillId="5" borderId="12" xfId="0" applyFont="1" applyFill="1" applyBorder="1" applyAlignment="1">
      <alignment vertical="center" wrapText="1"/>
    </xf>
    <xf numFmtId="0" fontId="0" fillId="13" borderId="0" xfId="0" applyFill="1" applyBorder="1" applyAlignment="1">
      <alignment vertical="top" wrapText="1"/>
    </xf>
    <xf numFmtId="0" fontId="11" fillId="13" borderId="2" xfId="0" applyFont="1" applyFill="1" applyBorder="1" applyAlignment="1">
      <alignment vertical="center" wrapText="1"/>
    </xf>
    <xf numFmtId="0" fontId="11" fillId="13" borderId="12" xfId="0" applyFont="1" applyFill="1" applyBorder="1" applyAlignment="1">
      <alignment vertical="center" wrapText="1"/>
    </xf>
    <xf numFmtId="164" fontId="0" fillId="0" borderId="0" xfId="0" applyNumberFormat="1" applyBorder="1"/>
    <xf numFmtId="164" fontId="0" fillId="0" borderId="2" xfId="0" applyNumberFormat="1" applyBorder="1" applyAlignment="1">
      <alignment wrapText="1"/>
    </xf>
    <xf numFmtId="164" fontId="0" fillId="0" borderId="1" xfId="0" applyNumberFormat="1" applyBorder="1"/>
    <xf numFmtId="164" fontId="3" fillId="0" borderId="1" xfId="0" applyNumberFormat="1" applyFont="1" applyBorder="1" applyAlignment="1">
      <alignment vertical="top" wrapText="1"/>
    </xf>
    <xf numFmtId="164" fontId="0" fillId="14" borderId="1" xfId="0" applyNumberFormat="1" applyFill="1" applyBorder="1"/>
    <xf numFmtId="164" fontId="0" fillId="7" borderId="1" xfId="0" applyNumberFormat="1" applyFill="1" applyBorder="1"/>
    <xf numFmtId="164" fontId="0" fillId="0" borderId="1" xfId="0" applyNumberFormat="1" applyBorder="1" applyAlignment="1">
      <alignment wrapText="1"/>
    </xf>
    <xf numFmtId="0" fontId="0" fillId="9" borderId="1" xfId="0" applyFill="1" applyBorder="1"/>
    <xf numFmtId="0" fontId="0" fillId="5" borderId="0" xfId="0" applyFill="1" applyBorder="1"/>
    <xf numFmtId="0" fontId="7" fillId="0" borderId="1" xfId="1" applyFont="1" applyFill="1" applyBorder="1" applyAlignment="1">
      <alignment wrapText="1"/>
    </xf>
    <xf numFmtId="0" fontId="8" fillId="0" borderId="1" xfId="1" applyFont="1" applyFill="1" applyBorder="1" applyAlignment="1">
      <alignment wrapText="1"/>
    </xf>
    <xf numFmtId="0" fontId="8" fillId="0" borderId="5" xfId="1" applyFont="1" applyFill="1" applyBorder="1" applyAlignment="1">
      <alignment wrapText="1"/>
    </xf>
    <xf numFmtId="37" fontId="0" fillId="4" borderId="1" xfId="0" applyNumberFormat="1" applyFill="1" applyBorder="1"/>
    <xf numFmtId="164" fontId="0" fillId="4" borderId="1" xfId="0" applyNumberFormat="1" applyFill="1" applyBorder="1" applyAlignment="1">
      <alignment wrapText="1"/>
    </xf>
    <xf numFmtId="0" fontId="0" fillId="0" borderId="3" xfId="0" applyFill="1" applyBorder="1" applyAlignment="1">
      <alignment wrapText="1"/>
    </xf>
    <xf numFmtId="0" fontId="0" fillId="0" borderId="0" xfId="0" applyFill="1"/>
    <xf numFmtId="0" fontId="1" fillId="12" borderId="2" xfId="0" applyFont="1" applyFill="1" applyBorder="1" applyAlignment="1">
      <alignment wrapText="1"/>
    </xf>
    <xf numFmtId="0" fontId="12" fillId="12" borderId="1" xfId="0" applyFont="1" applyFill="1" applyBorder="1"/>
    <xf numFmtId="0" fontId="12" fillId="12" borderId="1" xfId="0" applyFont="1" applyFill="1" applyBorder="1" applyAlignment="1">
      <alignment vertical="top" wrapText="1"/>
    </xf>
    <xf numFmtId="0" fontId="13" fillId="12" borderId="1" xfId="0" applyFont="1" applyFill="1" applyBorder="1"/>
    <xf numFmtId="0" fontId="1" fillId="0" borderId="0" xfId="0" applyFont="1" applyFill="1" applyBorder="1"/>
    <xf numFmtId="0" fontId="1" fillId="0" borderId="2" xfId="0" applyFont="1" applyFill="1" applyBorder="1" applyAlignment="1">
      <alignment wrapText="1"/>
    </xf>
    <xf numFmtId="0" fontId="1" fillId="0" borderId="1" xfId="0" applyFont="1" applyFill="1" applyBorder="1"/>
    <xf numFmtId="0" fontId="0" fillId="3" borderId="0" xfId="0" applyFill="1" applyBorder="1"/>
    <xf numFmtId="37" fontId="3" fillId="10" borderId="0" xfId="0" applyNumberFormat="1" applyFont="1" applyFill="1" applyBorder="1"/>
    <xf numFmtId="0" fontId="0" fillId="8" borderId="0" xfId="0" applyFill="1" applyBorder="1"/>
    <xf numFmtId="0" fontId="0" fillId="17" borderId="0" xfId="0" applyFill="1" applyBorder="1"/>
    <xf numFmtId="0" fontId="13" fillId="12" borderId="0" xfId="0" applyFont="1" applyFill="1" applyBorder="1"/>
    <xf numFmtId="0" fontId="0" fillId="0" borderId="2" xfId="0" applyBorder="1"/>
    <xf numFmtId="0" fontId="5" fillId="6" borderId="1" xfId="0" applyFont="1" applyFill="1" applyBorder="1" applyAlignment="1">
      <alignment wrapText="1"/>
    </xf>
    <xf numFmtId="0" fontId="8" fillId="0" borderId="0" xfId="1" applyFont="1" applyFill="1" applyBorder="1" applyAlignment="1">
      <alignment wrapText="1"/>
    </xf>
    <xf numFmtId="0" fontId="5" fillId="8" borderId="1" xfId="0" applyFont="1" applyFill="1" applyBorder="1" applyAlignment="1">
      <alignment wrapText="1"/>
    </xf>
    <xf numFmtId="0" fontId="2" fillId="0" borderId="0" xfId="0" applyFont="1"/>
    <xf numFmtId="0" fontId="5" fillId="7" borderId="0" xfId="0" applyFont="1" applyFill="1" applyBorder="1" applyAlignment="1">
      <alignment wrapText="1"/>
    </xf>
    <xf numFmtId="0" fontId="5" fillId="7" borderId="2" xfId="0" applyFont="1" applyFill="1" applyBorder="1" applyAlignment="1">
      <alignment wrapText="1"/>
    </xf>
    <xf numFmtId="0" fontId="5" fillId="7" borderId="1" xfId="0" applyFont="1" applyFill="1" applyBorder="1" applyAlignment="1">
      <alignment wrapText="1"/>
    </xf>
    <xf numFmtId="0" fontId="14" fillId="7" borderId="1" xfId="0" applyFont="1" applyFill="1" applyBorder="1" applyAlignment="1">
      <alignment vertical="top" wrapText="1"/>
    </xf>
    <xf numFmtId="0" fontId="2" fillId="0" borderId="1" xfId="0" applyFont="1" applyBorder="1"/>
    <xf numFmtId="0" fontId="13" fillId="0" borderId="1" xfId="0" applyFont="1" applyFill="1" applyBorder="1"/>
    <xf numFmtId="0" fontId="0" fillId="23" borderId="1" xfId="0" applyFill="1" applyBorder="1"/>
    <xf numFmtId="0" fontId="13" fillId="23" borderId="1" xfId="0" applyFont="1" applyFill="1" applyBorder="1"/>
    <xf numFmtId="37" fontId="0" fillId="23" borderId="1" xfId="0" applyNumberFormat="1" applyFill="1" applyBorder="1"/>
    <xf numFmtId="164" fontId="0" fillId="23" borderId="1" xfId="0" applyNumberFormat="1" applyFill="1" applyBorder="1"/>
    <xf numFmtId="0" fontId="0" fillId="24" borderId="1" xfId="0" applyFill="1" applyBorder="1"/>
    <xf numFmtId="0" fontId="13" fillId="24" borderId="1" xfId="0" applyFont="1" applyFill="1" applyBorder="1"/>
    <xf numFmtId="37" fontId="0" fillId="24" borderId="1" xfId="0" applyNumberFormat="1" applyFill="1" applyBorder="1"/>
    <xf numFmtId="164" fontId="0" fillId="24" borderId="1" xfId="0" applyNumberFormat="1" applyFill="1" applyBorder="1"/>
    <xf numFmtId="0" fontId="2" fillId="0" borderId="1" xfId="0" applyFont="1" applyFill="1" applyBorder="1"/>
    <xf numFmtId="0" fontId="2" fillId="0" borderId="0" xfId="0" applyFont="1" applyFill="1" applyBorder="1"/>
    <xf numFmtId="0" fontId="2" fillId="0" borderId="9" xfId="0" applyFont="1" applyFill="1" applyBorder="1"/>
    <xf numFmtId="37" fontId="3" fillId="23" borderId="1" xfId="0" applyNumberFormat="1" applyFont="1" applyFill="1" applyBorder="1"/>
    <xf numFmtId="0" fontId="3" fillId="0" borderId="1" xfId="0" applyFont="1" applyBorder="1"/>
    <xf numFmtId="0" fontId="3" fillId="19" borderId="1" xfId="0" applyFont="1" applyFill="1" applyBorder="1"/>
    <xf numFmtId="37" fontId="3" fillId="19" borderId="1" xfId="0" applyNumberFormat="1" applyFont="1" applyFill="1" applyBorder="1"/>
    <xf numFmtId="164" fontId="3" fillId="19" borderId="1" xfId="0" applyNumberFormat="1" applyFont="1" applyFill="1" applyBorder="1" applyAlignment="1">
      <alignment wrapText="1"/>
    </xf>
    <xf numFmtId="0" fontId="3" fillId="12" borderId="1" xfId="0" applyFont="1" applyFill="1" applyBorder="1"/>
    <xf numFmtId="0" fontId="1" fillId="23" borderId="1" xfId="0" applyFont="1" applyFill="1" applyBorder="1"/>
    <xf numFmtId="0" fontId="13" fillId="26" borderId="1" xfId="0" applyFont="1" applyFill="1" applyBorder="1"/>
    <xf numFmtId="0" fontId="3" fillId="26" borderId="1" xfId="0" applyFont="1" applyFill="1" applyBorder="1" applyAlignment="1">
      <alignment vertical="top" wrapText="1"/>
    </xf>
    <xf numFmtId="0" fontId="0" fillId="26" borderId="1" xfId="0" applyFill="1" applyBorder="1"/>
    <xf numFmtId="0" fontId="2" fillId="26" borderId="1" xfId="0" applyFont="1" applyFill="1" applyBorder="1"/>
    <xf numFmtId="0" fontId="3" fillId="26" borderId="1" xfId="0" applyFont="1" applyFill="1" applyBorder="1"/>
    <xf numFmtId="0" fontId="8" fillId="26" borderId="1" xfId="1" applyFont="1" applyFill="1" applyBorder="1" applyAlignment="1">
      <alignment wrapText="1"/>
    </xf>
    <xf numFmtId="0" fontId="2" fillId="26" borderId="1" xfId="0" applyFont="1" applyFill="1" applyBorder="1" applyAlignment="1">
      <alignment wrapText="1"/>
    </xf>
    <xf numFmtId="0" fontId="3" fillId="26" borderId="1" xfId="0" applyFont="1" applyFill="1" applyBorder="1" applyAlignment="1">
      <alignment horizontal="center"/>
    </xf>
    <xf numFmtId="0" fontId="3" fillId="26" borderId="1" xfId="0" applyFont="1" applyFill="1" applyBorder="1" applyAlignment="1">
      <alignment wrapText="1"/>
    </xf>
    <xf numFmtId="0" fontId="1" fillId="0" borderId="1" xfId="0" applyFont="1" applyFill="1" applyBorder="1" applyAlignment="1">
      <alignment wrapText="1"/>
    </xf>
    <xf numFmtId="0" fontId="20" fillId="27" borderId="0" xfId="0" applyFont="1" applyFill="1" applyBorder="1"/>
    <xf numFmtId="0" fontId="20" fillId="27" borderId="4" xfId="0" applyFont="1" applyFill="1" applyBorder="1" applyAlignment="1">
      <alignment wrapText="1"/>
    </xf>
    <xf numFmtId="0" fontId="20" fillId="27" borderId="2" xfId="0" applyFont="1" applyFill="1" applyBorder="1"/>
    <xf numFmtId="0" fontId="21" fillId="27" borderId="1" xfId="0" applyFont="1" applyFill="1" applyBorder="1" applyAlignment="1">
      <alignment vertical="top" wrapText="1"/>
    </xf>
    <xf numFmtId="0" fontId="20" fillId="27" borderId="1" xfId="0" applyFont="1" applyFill="1" applyBorder="1"/>
    <xf numFmtId="0" fontId="21" fillId="27" borderId="1" xfId="0" applyFont="1" applyFill="1" applyBorder="1"/>
    <xf numFmtId="165" fontId="20" fillId="27" borderId="1" xfId="1" applyNumberFormat="1" applyFont="1" applyFill="1" applyBorder="1" applyAlignment="1">
      <alignment horizontal="center" wrapText="1"/>
    </xf>
    <xf numFmtId="37" fontId="20" fillId="27" borderId="1" xfId="0" applyNumberFormat="1" applyFont="1" applyFill="1" applyBorder="1"/>
    <xf numFmtId="164" fontId="20" fillId="27" borderId="1" xfId="0" applyNumberFormat="1" applyFont="1" applyFill="1" applyBorder="1"/>
    <xf numFmtId="0" fontId="0" fillId="0" borderId="2" xfId="0" applyFill="1" applyBorder="1"/>
    <xf numFmtId="0" fontId="22" fillId="27" borderId="1" xfId="0" applyFont="1" applyFill="1" applyBorder="1" applyAlignment="1">
      <alignment wrapText="1"/>
    </xf>
    <xf numFmtId="0" fontId="20" fillId="27" borderId="1" xfId="1" applyFont="1" applyFill="1" applyBorder="1" applyAlignment="1">
      <alignment wrapText="1"/>
    </xf>
    <xf numFmtId="0" fontId="20" fillId="27" borderId="10" xfId="0" applyFont="1" applyFill="1" applyBorder="1"/>
    <xf numFmtId="0" fontId="5" fillId="0" borderId="1" xfId="0" applyFont="1" applyFill="1" applyBorder="1" applyAlignment="1">
      <alignment wrapText="1"/>
    </xf>
    <xf numFmtId="0" fontId="3" fillId="11" borderId="1" xfId="0" applyFont="1" applyFill="1" applyBorder="1" applyAlignment="1">
      <alignment wrapText="1"/>
    </xf>
    <xf numFmtId="0" fontId="8" fillId="26" borderId="1" xfId="0" applyFont="1" applyFill="1" applyBorder="1" applyAlignment="1">
      <alignment horizontal="right" vertical="center"/>
    </xf>
    <xf numFmtId="0" fontId="8" fillId="26" borderId="1" xfId="0" applyFont="1" applyFill="1" applyBorder="1" applyAlignment="1">
      <alignment vertical="center"/>
    </xf>
    <xf numFmtId="0" fontId="0" fillId="28" borderId="0" xfId="0" applyFill="1" applyBorder="1"/>
    <xf numFmtId="0" fontId="0" fillId="28" borderId="1" xfId="0" applyFill="1" applyBorder="1"/>
    <xf numFmtId="0" fontId="1" fillId="24" borderId="0" xfId="0" applyFont="1" applyFill="1" applyBorder="1"/>
    <xf numFmtId="0" fontId="5" fillId="0" borderId="0" xfId="0" applyFont="1" applyFill="1" applyBorder="1" applyAlignment="1">
      <alignment wrapText="1"/>
    </xf>
    <xf numFmtId="0" fontId="3" fillId="29" borderId="1" xfId="0" applyFont="1" applyFill="1" applyBorder="1" applyAlignment="1">
      <alignment vertical="top" wrapText="1"/>
    </xf>
    <xf numFmtId="0" fontId="2" fillId="29" borderId="1" xfId="0" applyFont="1" applyFill="1" applyBorder="1" applyAlignment="1">
      <alignment wrapText="1"/>
    </xf>
    <xf numFmtId="0" fontId="0" fillId="30" borderId="4" xfId="0" applyFill="1" applyBorder="1"/>
    <xf numFmtId="0" fontId="3" fillId="30" borderId="8" xfId="0" applyFont="1" applyFill="1" applyBorder="1" applyAlignment="1">
      <alignment vertical="top" wrapText="1"/>
    </xf>
    <xf numFmtId="0" fontId="0" fillId="30" borderId="7" xfId="0" applyFill="1" applyBorder="1"/>
    <xf numFmtId="0" fontId="0" fillId="30" borderId="2" xfId="0" applyFill="1" applyBorder="1"/>
    <xf numFmtId="0" fontId="3" fillId="30" borderId="10" xfId="0" applyFont="1" applyFill="1" applyBorder="1" applyAlignment="1">
      <alignment vertical="top" wrapText="1"/>
    </xf>
    <xf numFmtId="0" fontId="3" fillId="30" borderId="1" xfId="0" applyFont="1" applyFill="1" applyBorder="1" applyAlignment="1">
      <alignment vertical="top" wrapText="1"/>
    </xf>
    <xf numFmtId="0" fontId="1" fillId="0" borderId="0" xfId="0" applyFont="1"/>
    <xf numFmtId="0" fontId="1" fillId="0" borderId="1" xfId="0" applyFont="1" applyBorder="1"/>
    <xf numFmtId="0" fontId="26" fillId="0" borderId="1" xfId="0" applyFont="1" applyBorder="1"/>
    <xf numFmtId="0" fontId="27" fillId="0" borderId="1" xfId="3" applyFont="1" applyBorder="1"/>
    <xf numFmtId="0" fontId="1" fillId="0" borderId="1" xfId="3" applyFont="1" applyBorder="1" applyAlignment="1">
      <alignment horizontal="center"/>
    </xf>
    <xf numFmtId="0" fontId="1" fillId="0" borderId="1" xfId="3" applyFont="1" applyBorder="1"/>
    <xf numFmtId="3" fontId="1" fillId="23" borderId="1" xfId="3" applyNumberFormat="1" applyFont="1" applyFill="1" applyBorder="1"/>
    <xf numFmtId="3" fontId="1" fillId="23" borderId="1" xfId="4" applyNumberFormat="1" applyFont="1" applyFill="1" applyBorder="1"/>
    <xf numFmtId="3" fontId="1" fillId="0" borderId="1" xfId="3" applyNumberFormat="1" applyFont="1" applyBorder="1"/>
    <xf numFmtId="3" fontId="1" fillId="0" borderId="1" xfId="4" applyNumberFormat="1" applyFont="1" applyBorder="1"/>
    <xf numFmtId="3" fontId="1" fillId="0" borderId="1" xfId="4" applyNumberFormat="1" applyFont="1" applyFill="1" applyBorder="1"/>
    <xf numFmtId="3" fontId="1" fillId="0" borderId="1" xfId="3" applyNumberFormat="1" applyFont="1" applyFill="1" applyBorder="1"/>
    <xf numFmtId="3" fontId="3" fillId="23" borderId="1" xfId="3" applyNumberFormat="1" applyFont="1" applyFill="1" applyBorder="1"/>
    <xf numFmtId="3" fontId="3" fillId="23" borderId="1" xfId="4" applyNumberFormat="1" applyFont="1" applyFill="1" applyBorder="1"/>
    <xf numFmtId="3" fontId="3" fillId="0" borderId="1" xfId="3" applyNumberFormat="1" applyFont="1" applyBorder="1"/>
    <xf numFmtId="3" fontId="3" fillId="0" borderId="1" xfId="4" applyNumberFormat="1" applyFont="1" applyBorder="1"/>
    <xf numFmtId="0" fontId="28" fillId="0" borderId="0" xfId="0" applyFont="1" applyAlignment="1"/>
    <xf numFmtId="0" fontId="8" fillId="0" borderId="1" xfId="0" applyFont="1" applyFill="1" applyBorder="1" applyAlignment="1">
      <alignment horizontal="center" vertical="center"/>
    </xf>
    <xf numFmtId="0" fontId="2" fillId="0" borderId="0" xfId="0" applyFont="1" applyBorder="1"/>
    <xf numFmtId="0" fontId="3" fillId="0" borderId="0" xfId="0" applyFont="1" applyFill="1" applyBorder="1"/>
    <xf numFmtId="0" fontId="8" fillId="0" borderId="1" xfId="0" applyFont="1" applyBorder="1" applyAlignment="1">
      <alignment horizontal="center" vertical="center"/>
    </xf>
    <xf numFmtId="0" fontId="7" fillId="0" borderId="0" xfId="1" applyFont="1" applyFill="1" applyBorder="1" applyAlignment="1">
      <alignment wrapText="1"/>
    </xf>
    <xf numFmtId="0" fontId="8" fillId="0" borderId="1" xfId="0" applyFont="1" applyFill="1" applyBorder="1" applyAlignment="1">
      <alignment vertical="center"/>
    </xf>
    <xf numFmtId="0" fontId="8" fillId="0" borderId="1" xfId="0" applyFont="1" applyBorder="1" applyAlignment="1">
      <alignment vertical="center"/>
    </xf>
    <xf numFmtId="0" fontId="8" fillId="0" borderId="1" xfId="0" applyFont="1" applyBorder="1" applyAlignment="1">
      <alignment horizontal="left" vertical="center"/>
    </xf>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18" fillId="0" borderId="0" xfId="1" applyFont="1" applyFill="1" applyBorder="1" applyAlignment="1">
      <alignment wrapText="1"/>
    </xf>
    <xf numFmtId="0" fontId="8" fillId="0" borderId="6" xfId="1" applyFont="1" applyFill="1" applyBorder="1" applyAlignment="1">
      <alignment wrapText="1"/>
    </xf>
    <xf numFmtId="0" fontId="15" fillId="0" borderId="0" xfId="1" applyFont="1" applyFill="1" applyBorder="1" applyAlignment="1">
      <alignment wrapText="1"/>
    </xf>
    <xf numFmtId="0" fontId="9" fillId="0" borderId="0" xfId="0" applyFont="1" applyFill="1" applyBorder="1"/>
    <xf numFmtId="0" fontId="8" fillId="0" borderId="8" xfId="1" applyFont="1" applyFill="1" applyBorder="1" applyAlignment="1">
      <alignment wrapText="1"/>
    </xf>
    <xf numFmtId="0" fontId="0" fillId="23" borderId="0" xfId="0" applyFill="1" applyBorder="1"/>
    <xf numFmtId="0" fontId="0" fillId="7" borderId="0" xfId="0" applyFill="1" applyBorder="1"/>
    <xf numFmtId="0" fontId="0" fillId="4" borderId="0" xfId="0" applyFill="1" applyBorder="1"/>
    <xf numFmtId="0" fontId="2" fillId="0" borderId="9" xfId="0" applyFont="1" applyBorder="1"/>
    <xf numFmtId="0" fontId="7" fillId="16" borderId="0" xfId="1" applyFont="1" applyFill="1" applyBorder="1" applyAlignment="1">
      <alignment wrapText="1"/>
    </xf>
    <xf numFmtId="0" fontId="2" fillId="0" borderId="10" xfId="0" applyFont="1" applyFill="1" applyBorder="1"/>
    <xf numFmtId="0" fontId="7" fillId="21" borderId="0" xfId="1" applyFont="1" applyFill="1" applyBorder="1" applyAlignment="1">
      <alignment wrapText="1"/>
    </xf>
    <xf numFmtId="0" fontId="2" fillId="23" borderId="0" xfId="0" applyFont="1" applyFill="1" applyBorder="1"/>
    <xf numFmtId="164" fontId="3" fillId="0" borderId="1" xfId="0" applyNumberFormat="1" applyFont="1" applyBorder="1"/>
    <xf numFmtId="0" fontId="20" fillId="0" borderId="1" xfId="0" applyFont="1" applyFill="1" applyBorder="1"/>
    <xf numFmtId="164" fontId="0" fillId="0" borderId="1" xfId="0" applyNumberFormat="1" applyFill="1" applyBorder="1"/>
    <xf numFmtId="0" fontId="8" fillId="0" borderId="0" xfId="0" applyFont="1" applyBorder="1" applyAlignment="1">
      <alignment vertical="center"/>
    </xf>
    <xf numFmtId="0" fontId="8" fillId="0" borderId="0" xfId="0" applyFont="1" applyFill="1" applyBorder="1" applyAlignment="1">
      <alignment vertical="center"/>
    </xf>
    <xf numFmtId="0" fontId="0" fillId="22" borderId="0" xfId="0" applyFill="1"/>
    <xf numFmtId="0" fontId="2" fillId="0" borderId="1" xfId="0" applyFont="1" applyFill="1" applyBorder="1" applyAlignment="1">
      <alignment wrapText="1"/>
    </xf>
    <xf numFmtId="0" fontId="0" fillId="0" borderId="1" xfId="0" applyFill="1" applyBorder="1" applyAlignment="1">
      <alignment wrapText="1"/>
    </xf>
    <xf numFmtId="0" fontId="3" fillId="0" borderId="1" xfId="0" applyFont="1" applyFill="1" applyBorder="1" applyAlignment="1">
      <alignment horizontal="center"/>
    </xf>
    <xf numFmtId="165" fontId="20" fillId="0" borderId="1" xfId="1" applyNumberFormat="1" applyFont="1" applyFill="1" applyBorder="1" applyAlignment="1">
      <alignment horizontal="center" wrapText="1"/>
    </xf>
    <xf numFmtId="0" fontId="1" fillId="14" borderId="1" xfId="0" applyFont="1" applyFill="1" applyBorder="1"/>
    <xf numFmtId="0" fontId="0" fillId="0" borderId="12" xfId="0" applyFill="1" applyBorder="1"/>
    <xf numFmtId="0" fontId="20" fillId="32" borderId="1" xfId="0" applyFont="1" applyFill="1" applyBorder="1"/>
    <xf numFmtId="0" fontId="20" fillId="27" borderId="1" xfId="0" applyFont="1" applyFill="1" applyBorder="1" applyAlignment="1">
      <alignment wrapText="1"/>
    </xf>
    <xf numFmtId="0" fontId="21" fillId="27" borderId="1" xfId="0" applyFont="1" applyFill="1" applyBorder="1" applyAlignment="1">
      <alignment horizontal="center"/>
    </xf>
    <xf numFmtId="0" fontId="1" fillId="14" borderId="0" xfId="0" applyFont="1" applyFill="1" applyBorder="1"/>
    <xf numFmtId="0" fontId="1" fillId="22" borderId="0" xfId="0" applyFont="1" applyFill="1"/>
    <xf numFmtId="37" fontId="1" fillId="0" borderId="1" xfId="0" applyNumberFormat="1" applyFont="1" applyFill="1" applyBorder="1"/>
    <xf numFmtId="164" fontId="1" fillId="0" borderId="1" xfId="0" applyNumberFormat="1" applyFont="1" applyFill="1" applyBorder="1"/>
    <xf numFmtId="0" fontId="8" fillId="0" borderId="0" xfId="0" applyFont="1" applyBorder="1" applyAlignment="1">
      <alignment horizontal="left" vertical="center"/>
    </xf>
    <xf numFmtId="0" fontId="8" fillId="0" borderId="0" xfId="0" applyFont="1" applyFill="1" applyBorder="1" applyAlignment="1">
      <alignment horizontal="center" vertical="center"/>
    </xf>
    <xf numFmtId="0" fontId="0" fillId="24" borderId="0" xfId="0" applyFill="1" applyBorder="1"/>
    <xf numFmtId="0" fontId="2" fillId="23" borderId="1" xfId="0" applyFont="1" applyFill="1" applyBorder="1"/>
    <xf numFmtId="0" fontId="1" fillId="23" borderId="0" xfId="0" applyFont="1" applyFill="1" applyBorder="1"/>
    <xf numFmtId="0" fontId="0" fillId="0" borderId="1" xfId="0" applyBorder="1" applyAlignment="1">
      <alignment wrapText="1"/>
    </xf>
    <xf numFmtId="0" fontId="1" fillId="4" borderId="0" xfId="0" applyFont="1" applyFill="1" applyBorder="1"/>
    <xf numFmtId="0" fontId="1" fillId="23" borderId="6" xfId="0" applyFont="1" applyFill="1" applyBorder="1"/>
    <xf numFmtId="0" fontId="5" fillId="0" borderId="1" xfId="0" applyFont="1" applyFill="1" applyBorder="1"/>
    <xf numFmtId="0" fontId="5" fillId="26" borderId="1" xfId="0" applyFont="1" applyFill="1" applyBorder="1"/>
    <xf numFmtId="0" fontId="5" fillId="26" borderId="1" xfId="0" applyFont="1" applyFill="1" applyBorder="1" applyAlignment="1">
      <alignment wrapText="1"/>
    </xf>
    <xf numFmtId="0" fontId="15" fillId="26" borderId="1" xfId="0" applyFont="1" applyFill="1" applyBorder="1" applyAlignment="1">
      <alignment horizontal="center" vertical="center"/>
    </xf>
    <xf numFmtId="0" fontId="22" fillId="27" borderId="1" xfId="0" applyFont="1" applyFill="1" applyBorder="1"/>
    <xf numFmtId="0" fontId="15" fillId="26" borderId="1" xfId="0" applyFont="1" applyFill="1" applyBorder="1" applyAlignment="1">
      <alignment vertical="center"/>
    </xf>
    <xf numFmtId="0" fontId="14" fillId="26" borderId="1" xfId="0" applyFont="1" applyFill="1" applyBorder="1" applyAlignment="1">
      <alignment wrapText="1"/>
    </xf>
    <xf numFmtId="0" fontId="14" fillId="26" borderId="1" xfId="0" applyFont="1" applyFill="1" applyBorder="1"/>
    <xf numFmtId="0" fontId="8" fillId="32" borderId="1" xfId="1" applyFont="1" applyFill="1" applyBorder="1" applyAlignment="1">
      <alignment wrapText="1"/>
    </xf>
    <xf numFmtId="0" fontId="2" fillId="32" borderId="1" xfId="0" applyFont="1" applyFill="1" applyBorder="1" applyAlignment="1">
      <alignment wrapText="1"/>
    </xf>
    <xf numFmtId="0" fontId="5" fillId="32" borderId="1" xfId="0" applyFont="1" applyFill="1" applyBorder="1" applyAlignment="1">
      <alignment wrapText="1"/>
    </xf>
    <xf numFmtId="0" fontId="3" fillId="32" borderId="1" xfId="0" applyFont="1" applyFill="1" applyBorder="1" applyAlignment="1">
      <alignment horizontal="center"/>
    </xf>
    <xf numFmtId="165" fontId="20" fillId="32" borderId="1" xfId="1" applyNumberFormat="1" applyFont="1" applyFill="1" applyBorder="1" applyAlignment="1">
      <alignment horizontal="center" wrapText="1"/>
    </xf>
    <xf numFmtId="0" fontId="0" fillId="32" borderId="1" xfId="0" applyFill="1" applyBorder="1"/>
    <xf numFmtId="0" fontId="13" fillId="32" borderId="1" xfId="0" applyFont="1" applyFill="1" applyBorder="1"/>
    <xf numFmtId="0" fontId="1" fillId="7" borderId="0" xfId="0" applyFont="1" applyFill="1" applyBorder="1"/>
    <xf numFmtId="0" fontId="1" fillId="0" borderId="0" xfId="0" quotePrefix="1" applyFont="1" applyFill="1" applyBorder="1"/>
    <xf numFmtId="0" fontId="25" fillId="0" borderId="0" xfId="2" applyBorder="1" applyAlignment="1" applyProtection="1"/>
    <xf numFmtId="0" fontId="32" fillId="0" borderId="1" xfId="1" applyFont="1" applyFill="1" applyBorder="1" applyAlignment="1">
      <alignment wrapText="1"/>
    </xf>
    <xf numFmtId="0" fontId="32" fillId="0" borderId="1" xfId="0" applyFont="1" applyBorder="1" applyAlignment="1">
      <alignment vertical="center"/>
    </xf>
    <xf numFmtId="0" fontId="32" fillId="26" borderId="1" xfId="1" applyFont="1" applyFill="1" applyBorder="1" applyAlignment="1">
      <alignment wrapText="1"/>
    </xf>
    <xf numFmtId="165" fontId="21" fillId="27" borderId="1" xfId="1" applyNumberFormat="1" applyFont="1" applyFill="1" applyBorder="1" applyAlignment="1">
      <alignment horizontal="center" wrapText="1"/>
    </xf>
    <xf numFmtId="0" fontId="0" fillId="34" borderId="1" xfId="0" applyFill="1" applyBorder="1"/>
    <xf numFmtId="0" fontId="2" fillId="34" borderId="1" xfId="0" applyFont="1" applyFill="1" applyBorder="1"/>
    <xf numFmtId="0" fontId="2" fillId="34" borderId="0" xfId="0" applyFont="1" applyFill="1" applyBorder="1"/>
    <xf numFmtId="0" fontId="5" fillId="34" borderId="5" xfId="0" applyFont="1" applyFill="1" applyBorder="1" applyAlignment="1">
      <alignment wrapText="1"/>
    </xf>
    <xf numFmtId="0" fontId="8" fillId="34" borderId="1" xfId="0" applyFont="1" applyFill="1" applyBorder="1" applyAlignment="1">
      <alignment vertical="center"/>
    </xf>
    <xf numFmtId="0" fontId="9" fillId="34" borderId="1" xfId="0" applyFont="1" applyFill="1" applyBorder="1"/>
    <xf numFmtId="0" fontId="0" fillId="34" borderId="8" xfId="0" applyFill="1" applyBorder="1"/>
    <xf numFmtId="0" fontId="13" fillId="34" borderId="1" xfId="0" applyFont="1" applyFill="1" applyBorder="1"/>
    <xf numFmtId="0" fontId="5" fillId="34" borderId="1" xfId="0" applyFont="1" applyFill="1" applyBorder="1"/>
    <xf numFmtId="0" fontId="1" fillId="34" borderId="1" xfId="0" applyFont="1" applyFill="1" applyBorder="1"/>
    <xf numFmtId="0" fontId="20" fillId="34" borderId="1" xfId="0" applyFont="1" applyFill="1" applyBorder="1"/>
    <xf numFmtId="37" fontId="0" fillId="34" borderId="1" xfId="0" applyNumberFormat="1" applyFill="1" applyBorder="1"/>
    <xf numFmtId="164" fontId="0" fillId="34" borderId="1" xfId="0" applyNumberFormat="1" applyFill="1" applyBorder="1" applyAlignment="1">
      <alignment wrapText="1"/>
    </xf>
    <xf numFmtId="164" fontId="0" fillId="34" borderId="1" xfId="0" applyNumberFormat="1" applyFill="1" applyBorder="1"/>
    <xf numFmtId="0" fontId="7" fillId="34" borderId="1" xfId="1" applyFont="1" applyFill="1" applyBorder="1" applyAlignment="1">
      <alignment wrapText="1"/>
    </xf>
    <xf numFmtId="0" fontId="13" fillId="34" borderId="1" xfId="0" applyFont="1" applyFill="1" applyBorder="1" applyAlignment="1">
      <alignment wrapText="1"/>
    </xf>
    <xf numFmtId="0" fontId="8" fillId="34" borderId="1" xfId="0" applyFont="1" applyFill="1" applyBorder="1" applyAlignment="1">
      <alignment horizontal="center" vertical="center"/>
    </xf>
    <xf numFmtId="0" fontId="8" fillId="34" borderId="0" xfId="0" applyFont="1" applyFill="1" applyBorder="1" applyAlignment="1">
      <alignment vertical="center"/>
    </xf>
    <xf numFmtId="0" fontId="8" fillId="34" borderId="1" xfId="0" applyFont="1" applyFill="1" applyBorder="1" applyAlignment="1">
      <alignment horizontal="right" vertical="center"/>
    </xf>
    <xf numFmtId="0" fontId="15" fillId="34" borderId="1" xfId="0" applyFont="1" applyFill="1" applyBorder="1" applyAlignment="1">
      <alignment vertical="center"/>
    </xf>
    <xf numFmtId="0" fontId="0" fillId="34" borderId="0" xfId="0" applyFill="1" applyBorder="1"/>
    <xf numFmtId="0" fontId="0" fillId="34" borderId="1" xfId="0" applyFill="1" applyBorder="1" applyAlignment="1">
      <alignment wrapText="1"/>
    </xf>
    <xf numFmtId="0" fontId="8" fillId="34" borderId="1" xfId="1" applyFont="1" applyFill="1" applyBorder="1" applyAlignment="1">
      <alignment wrapText="1"/>
    </xf>
    <xf numFmtId="0" fontId="0" fillId="34" borderId="0" xfId="0" applyFill="1" applyBorder="1" applyAlignment="1">
      <alignment wrapText="1"/>
    </xf>
    <xf numFmtId="0" fontId="8" fillId="34" borderId="0" xfId="1" applyFont="1" applyFill="1" applyBorder="1" applyAlignment="1">
      <alignment wrapText="1"/>
    </xf>
    <xf numFmtId="0" fontId="8" fillId="34" borderId="5" xfId="1" applyFont="1" applyFill="1" applyBorder="1" applyAlignment="1">
      <alignment wrapText="1"/>
    </xf>
    <xf numFmtId="0" fontId="8" fillId="34" borderId="8" xfId="1" applyFont="1" applyFill="1" applyBorder="1" applyAlignment="1">
      <alignment wrapText="1"/>
    </xf>
    <xf numFmtId="0" fontId="2" fillId="34" borderId="1" xfId="0" applyFont="1" applyFill="1" applyBorder="1" applyAlignment="1">
      <alignment wrapText="1"/>
    </xf>
    <xf numFmtId="0" fontId="5" fillId="34" borderId="1" xfId="0" applyFont="1" applyFill="1" applyBorder="1" applyAlignment="1">
      <alignment wrapText="1"/>
    </xf>
    <xf numFmtId="0" fontId="3" fillId="34" borderId="1" xfId="0" applyFont="1" applyFill="1" applyBorder="1" applyAlignment="1">
      <alignment horizontal="center"/>
    </xf>
    <xf numFmtId="0" fontId="2" fillId="34" borderId="9" xfId="0" applyFont="1" applyFill="1" applyBorder="1"/>
    <xf numFmtId="0" fontId="3" fillId="34" borderId="1" xfId="0" applyFont="1" applyFill="1" applyBorder="1"/>
    <xf numFmtId="0" fontId="20" fillId="35" borderId="1" xfId="1" applyFont="1" applyFill="1" applyBorder="1" applyAlignment="1">
      <alignment wrapText="1"/>
    </xf>
    <xf numFmtId="0" fontId="20" fillId="34" borderId="0" xfId="0" applyFont="1" applyFill="1" applyBorder="1"/>
    <xf numFmtId="0" fontId="22" fillId="34" borderId="1" xfId="0" applyFont="1" applyFill="1" applyBorder="1"/>
    <xf numFmtId="37" fontId="20" fillId="34" borderId="1" xfId="0" applyNumberFormat="1" applyFont="1" applyFill="1" applyBorder="1"/>
    <xf numFmtId="164" fontId="20" fillId="34" borderId="1" xfId="0" applyNumberFormat="1" applyFont="1" applyFill="1" applyBorder="1"/>
    <xf numFmtId="0" fontId="20" fillId="34" borderId="1" xfId="1" applyFont="1" applyFill="1" applyBorder="1" applyAlignment="1">
      <alignment wrapText="1"/>
    </xf>
    <xf numFmtId="0" fontId="20" fillId="34" borderId="0" xfId="1" applyFont="1" applyFill="1" applyBorder="1" applyAlignment="1">
      <alignment wrapText="1"/>
    </xf>
    <xf numFmtId="0" fontId="20" fillId="34" borderId="1" xfId="0" applyFont="1" applyFill="1" applyBorder="1" applyAlignment="1">
      <alignment wrapText="1"/>
    </xf>
    <xf numFmtId="0" fontId="22" fillId="34" borderId="1" xfId="0" applyFont="1" applyFill="1" applyBorder="1" applyAlignment="1">
      <alignment wrapText="1"/>
    </xf>
    <xf numFmtId="0" fontId="21" fillId="34" borderId="1" xfId="0" applyFont="1" applyFill="1" applyBorder="1" applyAlignment="1">
      <alignment horizontal="center"/>
    </xf>
    <xf numFmtId="0" fontId="2" fillId="34" borderId="10" xfId="0" applyFont="1" applyFill="1" applyBorder="1"/>
    <xf numFmtId="0" fontId="10" fillId="34" borderId="1" xfId="0" applyFont="1" applyFill="1" applyBorder="1"/>
    <xf numFmtId="0" fontId="15" fillId="34" borderId="1" xfId="0" applyFont="1" applyFill="1" applyBorder="1" applyAlignment="1">
      <alignment horizontal="center" vertical="center"/>
    </xf>
    <xf numFmtId="0" fontId="7" fillId="34" borderId="0" xfId="1" applyFont="1" applyFill="1" applyBorder="1" applyAlignment="1">
      <alignment wrapText="1"/>
    </xf>
    <xf numFmtId="37" fontId="2" fillId="34" borderId="1" xfId="0" applyNumberFormat="1" applyFont="1" applyFill="1" applyBorder="1"/>
    <xf numFmtId="164" fontId="2" fillId="34" borderId="1" xfId="0" applyNumberFormat="1" applyFont="1" applyFill="1" applyBorder="1"/>
    <xf numFmtId="37" fontId="3" fillId="34" borderId="1" xfId="0" applyNumberFormat="1" applyFont="1" applyFill="1" applyBorder="1"/>
    <xf numFmtId="164" fontId="20" fillId="34" borderId="1" xfId="0" applyNumberFormat="1" applyFont="1" applyFill="1" applyBorder="1" applyAlignment="1">
      <alignment wrapText="1"/>
    </xf>
    <xf numFmtId="0" fontId="3" fillId="34" borderId="12" xfId="0" applyFont="1" applyFill="1" applyBorder="1"/>
    <xf numFmtId="0" fontId="0" fillId="34" borderId="2" xfId="0" applyFill="1" applyBorder="1"/>
    <xf numFmtId="0" fontId="1" fillId="34" borderId="0" xfId="0" applyFont="1" applyFill="1" applyBorder="1"/>
    <xf numFmtId="0" fontId="0" fillId="34" borderId="10" xfId="0" applyFill="1" applyBorder="1"/>
    <xf numFmtId="0" fontId="8" fillId="23" borderId="1" xfId="1" applyFont="1" applyFill="1" applyBorder="1" applyAlignment="1">
      <alignment wrapText="1"/>
    </xf>
    <xf numFmtId="0" fontId="15" fillId="23" borderId="0" xfId="1" applyFont="1" applyFill="1" applyBorder="1" applyAlignment="1">
      <alignment wrapText="1"/>
    </xf>
    <xf numFmtId="0" fontId="8" fillId="23" borderId="1" xfId="0" applyFont="1" applyFill="1" applyBorder="1" applyAlignment="1">
      <alignment vertical="center"/>
    </xf>
    <xf numFmtId="0" fontId="9" fillId="23" borderId="0" xfId="0" applyFont="1" applyFill="1" applyBorder="1"/>
    <xf numFmtId="0" fontId="5" fillId="23" borderId="1" xfId="0" applyFont="1" applyFill="1" applyBorder="1"/>
    <xf numFmtId="3" fontId="3" fillId="23" borderId="1" xfId="0" applyNumberFormat="1" applyFont="1" applyFill="1" applyBorder="1" applyAlignment="1">
      <alignment horizontal="center" wrapText="1"/>
    </xf>
    <xf numFmtId="3" fontId="4" fillId="23" borderId="1" xfId="0" applyNumberFormat="1" applyFont="1" applyFill="1" applyBorder="1" applyAlignment="1">
      <alignment wrapText="1"/>
    </xf>
    <xf numFmtId="10" fontId="4" fillId="23" borderId="1" xfId="0" applyNumberFormat="1" applyFont="1" applyFill="1" applyBorder="1" applyAlignment="1">
      <alignment wrapText="1"/>
    </xf>
    <xf numFmtId="0" fontId="8" fillId="23" borderId="0" xfId="1" applyFont="1" applyFill="1" applyBorder="1" applyAlignment="1">
      <alignment wrapText="1"/>
    </xf>
    <xf numFmtId="0" fontId="2" fillId="23" borderId="1" xfId="0" applyFont="1" applyFill="1" applyBorder="1" applyAlignment="1">
      <alignment wrapText="1"/>
    </xf>
    <xf numFmtId="0" fontId="5" fillId="23" borderId="1" xfId="0" applyFont="1" applyFill="1" applyBorder="1" applyAlignment="1">
      <alignment wrapText="1"/>
    </xf>
    <xf numFmtId="0" fontId="3" fillId="23" borderId="1" xfId="0" applyFont="1" applyFill="1" applyBorder="1" applyAlignment="1">
      <alignment horizontal="center"/>
    </xf>
    <xf numFmtId="0" fontId="2" fillId="23" borderId="10" xfId="0" applyFont="1" applyFill="1" applyBorder="1"/>
    <xf numFmtId="0" fontId="5" fillId="23" borderId="0" xfId="0" applyFont="1" applyFill="1" applyBorder="1" applyAlignment="1">
      <alignment wrapText="1"/>
    </xf>
    <xf numFmtId="0" fontId="8" fillId="23" borderId="0" xfId="0" applyFont="1" applyFill="1" applyBorder="1" applyAlignment="1">
      <alignment vertical="center"/>
    </xf>
    <xf numFmtId="0" fontId="8" fillId="23" borderId="1" xfId="0" applyFont="1" applyFill="1" applyBorder="1" applyAlignment="1">
      <alignment horizontal="right" vertical="center"/>
    </xf>
    <xf numFmtId="0" fontId="15" fillId="23" borderId="1" xfId="0" applyFont="1" applyFill="1" applyBorder="1" applyAlignment="1">
      <alignment horizontal="center" vertical="center"/>
    </xf>
    <xf numFmtId="0" fontId="15" fillId="23" borderId="1" xfId="0" applyFont="1" applyFill="1" applyBorder="1" applyAlignment="1">
      <alignment vertical="center"/>
    </xf>
    <xf numFmtId="0" fontId="1" fillId="23" borderId="0" xfId="0" applyFont="1" applyFill="1"/>
    <xf numFmtId="0" fontId="1" fillId="27" borderId="1" xfId="0" applyFont="1" applyFill="1" applyBorder="1"/>
    <xf numFmtId="0" fontId="8" fillId="23" borderId="1" xfId="0" applyFont="1" applyFill="1" applyBorder="1" applyAlignment="1">
      <alignment horizontal="center" vertical="center"/>
    </xf>
    <xf numFmtId="0" fontId="8" fillId="23" borderId="5" xfId="1" applyFont="1" applyFill="1" applyBorder="1" applyAlignment="1">
      <alignment wrapText="1"/>
    </xf>
    <xf numFmtId="0" fontId="8" fillId="23" borderId="1" xfId="0" applyFont="1" applyFill="1" applyBorder="1" applyAlignment="1">
      <alignment horizontal="left" vertical="center"/>
    </xf>
    <xf numFmtId="0" fontId="0" fillId="23" borderId="0" xfId="0" applyFill="1" applyBorder="1" applyAlignment="1">
      <alignment wrapText="1"/>
    </xf>
    <xf numFmtId="0" fontId="8" fillId="23" borderId="8" xfId="1" applyFont="1" applyFill="1" applyBorder="1" applyAlignment="1">
      <alignment wrapText="1"/>
    </xf>
    <xf numFmtId="0" fontId="2" fillId="23" borderId="9" xfId="0" applyFont="1" applyFill="1" applyBorder="1"/>
    <xf numFmtId="0" fontId="7" fillId="34" borderId="10" xfId="1" applyFont="1" applyFill="1" applyBorder="1" applyAlignment="1">
      <alignment wrapText="1"/>
    </xf>
    <xf numFmtId="0" fontId="8" fillId="34" borderId="0" xfId="0" applyFont="1" applyFill="1" applyBorder="1" applyAlignment="1">
      <alignment horizontal="center" vertical="center"/>
    </xf>
    <xf numFmtId="0" fontId="5" fillId="34" borderId="0" xfId="0" applyFont="1" applyFill="1" applyBorder="1" applyAlignment="1">
      <alignment wrapText="1"/>
    </xf>
    <xf numFmtId="0" fontId="15" fillId="34" borderId="0" xfId="1" applyFont="1" applyFill="1" applyBorder="1" applyAlignment="1">
      <alignment wrapText="1"/>
    </xf>
    <xf numFmtId="0" fontId="9" fillId="34" borderId="0" xfId="0" applyFont="1" applyFill="1" applyBorder="1"/>
    <xf numFmtId="0" fontId="7" fillId="35" borderId="0" xfId="1" applyFont="1" applyFill="1" applyBorder="1" applyAlignment="1">
      <alignment wrapText="1"/>
    </xf>
    <xf numFmtId="0" fontId="0" fillId="36" borderId="0" xfId="0" applyFill="1" applyBorder="1"/>
    <xf numFmtId="0" fontId="0" fillId="32" borderId="0" xfId="0" applyFill="1" applyBorder="1"/>
    <xf numFmtId="0" fontId="0" fillId="32" borderId="0" xfId="0" applyFill="1" applyBorder="1" applyAlignment="1">
      <alignment wrapText="1"/>
    </xf>
    <xf numFmtId="0" fontId="10" fillId="32" borderId="1" xfId="0" applyFont="1" applyFill="1" applyBorder="1"/>
    <xf numFmtId="0" fontId="3" fillId="37" borderId="1" xfId="0" applyFont="1" applyFill="1" applyBorder="1" applyAlignment="1">
      <alignment vertical="top" wrapText="1"/>
    </xf>
    <xf numFmtId="0" fontId="0" fillId="37" borderId="1" xfId="0" applyFill="1" applyBorder="1"/>
    <xf numFmtId="0" fontId="0" fillId="37" borderId="0" xfId="0" applyFill="1" applyBorder="1"/>
    <xf numFmtId="0" fontId="0" fillId="37" borderId="0" xfId="0" applyFill="1"/>
    <xf numFmtId="0" fontId="1" fillId="37" borderId="0" xfId="0" applyFont="1" applyFill="1" applyBorder="1"/>
    <xf numFmtId="0" fontId="8" fillId="37" borderId="0" xfId="0" applyFont="1" applyFill="1" applyBorder="1" applyAlignment="1">
      <alignment vertical="center"/>
    </xf>
    <xf numFmtId="0" fontId="8" fillId="37" borderId="0" xfId="1" applyFont="1" applyFill="1" applyBorder="1" applyAlignment="1">
      <alignment wrapText="1"/>
    </xf>
    <xf numFmtId="0" fontId="2" fillId="37" borderId="0" xfId="0" applyFont="1" applyFill="1" applyBorder="1"/>
    <xf numFmtId="0" fontId="8" fillId="37" borderId="1" xfId="1" applyFont="1" applyFill="1" applyBorder="1" applyAlignment="1">
      <alignment wrapText="1"/>
    </xf>
    <xf numFmtId="0" fontId="20" fillId="34" borderId="1" xfId="0" applyFont="1" applyFill="1" applyBorder="1" applyAlignment="1">
      <alignment vertical="center"/>
    </xf>
    <xf numFmtId="0" fontId="21" fillId="34" borderId="1" xfId="0" applyFont="1" applyFill="1" applyBorder="1"/>
    <xf numFmtId="0" fontId="1" fillId="0" borderId="1" xfId="0" applyFont="1" applyFill="1" applyBorder="1" applyAlignment="1">
      <alignment vertical="center"/>
    </xf>
    <xf numFmtId="0" fontId="7" fillId="23" borderId="0" xfId="1" applyFont="1" applyFill="1" applyBorder="1" applyAlignment="1">
      <alignment wrapText="1"/>
    </xf>
    <xf numFmtId="0" fontId="1" fillId="0" borderId="0" xfId="0" quotePrefix="1" applyFont="1"/>
    <xf numFmtId="0" fontId="8" fillId="36" borderId="1" xfId="1" applyFont="1" applyFill="1" applyBorder="1" applyAlignment="1">
      <alignment wrapText="1"/>
    </xf>
    <xf numFmtId="0" fontId="8" fillId="36" borderId="1" xfId="0" applyFont="1" applyFill="1" applyBorder="1" applyAlignment="1">
      <alignment vertical="center"/>
    </xf>
    <xf numFmtId="0" fontId="0" fillId="36" borderId="1" xfId="0" applyFill="1" applyBorder="1"/>
    <xf numFmtId="0" fontId="8" fillId="36" borderId="8" xfId="1" applyFont="1" applyFill="1" applyBorder="1" applyAlignment="1">
      <alignment wrapText="1"/>
    </xf>
    <xf numFmtId="0" fontId="13" fillId="36" borderId="1" xfId="0" applyFont="1" applyFill="1" applyBorder="1"/>
    <xf numFmtId="0" fontId="1" fillId="36" borderId="1" xfId="0" applyFont="1" applyFill="1" applyBorder="1"/>
    <xf numFmtId="0" fontId="20" fillId="36" borderId="1" xfId="0" applyFont="1" applyFill="1" applyBorder="1"/>
    <xf numFmtId="37" fontId="0" fillId="36" borderId="1" xfId="0" applyNumberFormat="1" applyFill="1" applyBorder="1"/>
    <xf numFmtId="3" fontId="0" fillId="0" borderId="1" xfId="0" applyNumberFormat="1" applyBorder="1"/>
    <xf numFmtId="10" fontId="0" fillId="0" borderId="0" xfId="0" applyNumberFormat="1" applyFill="1" applyBorder="1"/>
    <xf numFmtId="10" fontId="0" fillId="31" borderId="2" xfId="0" applyNumberFormat="1" applyFill="1" applyBorder="1" applyAlignment="1">
      <alignment wrapText="1"/>
    </xf>
    <xf numFmtId="10" fontId="0" fillId="31" borderId="1" xfId="0" applyNumberFormat="1" applyFill="1" applyBorder="1"/>
    <xf numFmtId="10" fontId="3" fillId="31" borderId="1" xfId="0" applyNumberFormat="1" applyFont="1" applyFill="1" applyBorder="1" applyAlignment="1">
      <alignment vertical="top" wrapText="1"/>
    </xf>
    <xf numFmtId="0" fontId="3" fillId="38" borderId="1" xfId="0" applyFont="1" applyFill="1" applyBorder="1"/>
    <xf numFmtId="0" fontId="14" fillId="38" borderId="1" xfId="0" applyFont="1" applyFill="1" applyBorder="1" applyAlignment="1">
      <alignment wrapText="1"/>
    </xf>
    <xf numFmtId="0" fontId="4" fillId="38" borderId="1" xfId="0" applyFont="1" applyFill="1" applyBorder="1"/>
    <xf numFmtId="37" fontId="3" fillId="38" borderId="8" xfId="0" applyNumberFormat="1" applyFont="1" applyFill="1" applyBorder="1"/>
    <xf numFmtId="0" fontId="3" fillId="38" borderId="8" xfId="0" applyFont="1" applyFill="1" applyBorder="1"/>
    <xf numFmtId="0" fontId="14" fillId="38" borderId="1" xfId="0" applyFont="1" applyFill="1" applyBorder="1"/>
    <xf numFmtId="0" fontId="3" fillId="38" borderId="10" xfId="0" applyFont="1" applyFill="1" applyBorder="1"/>
    <xf numFmtId="0" fontId="21" fillId="38" borderId="1" xfId="0" applyFont="1" applyFill="1" applyBorder="1"/>
    <xf numFmtId="10" fontId="3" fillId="38" borderId="1" xfId="0" applyNumberFormat="1" applyFont="1" applyFill="1" applyBorder="1"/>
    <xf numFmtId="164" fontId="3" fillId="38" borderId="1" xfId="0" applyNumberFormat="1" applyFont="1" applyFill="1" applyBorder="1"/>
    <xf numFmtId="3" fontId="3" fillId="38" borderId="1" xfId="0" applyNumberFormat="1" applyFont="1" applyFill="1" applyBorder="1"/>
    <xf numFmtId="0" fontId="1" fillId="0" borderId="1" xfId="0" applyFont="1" applyBorder="1" applyAlignment="1">
      <alignment wrapText="1"/>
    </xf>
    <xf numFmtId="0" fontId="0" fillId="3" borderId="1" xfId="0" applyFill="1" applyBorder="1" applyAlignment="1">
      <alignment wrapText="1"/>
    </xf>
    <xf numFmtId="0" fontId="0" fillId="13" borderId="1" xfId="0" applyFill="1" applyBorder="1" applyAlignment="1">
      <alignment wrapText="1"/>
    </xf>
    <xf numFmtId="0" fontId="2" fillId="32" borderId="1" xfId="0" applyFont="1" applyFill="1" applyBorder="1"/>
    <xf numFmtId="165" fontId="25" fillId="0" borderId="1" xfId="2" applyNumberFormat="1" applyFill="1" applyBorder="1" applyAlignment="1" applyProtection="1">
      <alignment horizontal="right" wrapText="1"/>
    </xf>
    <xf numFmtId="0" fontId="5" fillId="0" borderId="0" xfId="1" applyFont="1" applyFill="1" applyBorder="1" applyAlignment="1">
      <alignment wrapText="1"/>
    </xf>
    <xf numFmtId="0" fontId="8" fillId="32" borderId="8" xfId="1" applyFont="1" applyFill="1" applyBorder="1" applyAlignment="1">
      <alignment wrapText="1"/>
    </xf>
    <xf numFmtId="0" fontId="2" fillId="32" borderId="9" xfId="0" applyFont="1" applyFill="1" applyBorder="1"/>
    <xf numFmtId="0" fontId="1" fillId="32" borderId="1" xfId="0" applyFont="1" applyFill="1" applyBorder="1"/>
    <xf numFmtId="165" fontId="20" fillId="27" borderId="12" xfId="1" applyNumberFormat="1" applyFont="1" applyFill="1" applyBorder="1" applyAlignment="1">
      <alignment horizontal="center" wrapText="1"/>
    </xf>
    <xf numFmtId="0" fontId="30" fillId="34" borderId="1" xfId="2" applyFont="1" applyFill="1" applyBorder="1" applyAlignment="1" applyProtection="1">
      <alignment wrapText="1"/>
    </xf>
    <xf numFmtId="0" fontId="17" fillId="0" borderId="0" xfId="1" applyFont="1" applyFill="1" applyBorder="1" applyAlignment="1">
      <alignment wrapText="1"/>
    </xf>
    <xf numFmtId="0" fontId="4" fillId="0" borderId="0" xfId="0" applyFont="1" applyFill="1" applyBorder="1"/>
    <xf numFmtId="0" fontId="0" fillId="34" borderId="9" xfId="0" applyFill="1" applyBorder="1"/>
    <xf numFmtId="0" fontId="2" fillId="24" borderId="0" xfId="0" applyFont="1" applyFill="1" applyBorder="1"/>
    <xf numFmtId="0" fontId="8" fillId="36" borderId="1" xfId="0" applyFont="1" applyFill="1" applyBorder="1" applyAlignment="1">
      <alignment horizontal="center" vertical="center"/>
    </xf>
    <xf numFmtId="0" fontId="8" fillId="36" borderId="1" xfId="0" applyFont="1" applyFill="1" applyBorder="1" applyAlignment="1">
      <alignment horizontal="left" vertical="center"/>
    </xf>
    <xf numFmtId="0" fontId="8" fillId="36" borderId="0" xfId="1" applyFont="1" applyFill="1" applyBorder="1" applyAlignment="1">
      <alignment wrapText="1"/>
    </xf>
    <xf numFmtId="0" fontId="1" fillId="36" borderId="0" xfId="0" applyFont="1" applyFill="1"/>
    <xf numFmtId="0" fontId="8" fillId="36" borderId="1" xfId="0" applyFont="1" applyFill="1" applyBorder="1" applyAlignment="1">
      <alignment horizontal="right" vertical="center"/>
    </xf>
    <xf numFmtId="0" fontId="15" fillId="36" borderId="1" xfId="0" applyFont="1" applyFill="1" applyBorder="1" applyAlignment="1">
      <alignment horizontal="center" vertical="center"/>
    </xf>
    <xf numFmtId="10" fontId="0" fillId="36" borderId="1" xfId="0" applyNumberFormat="1" applyFill="1" applyBorder="1"/>
    <xf numFmtId="164" fontId="0" fillId="36" borderId="1" xfId="0" applyNumberFormat="1" applyFill="1" applyBorder="1"/>
    <xf numFmtId="0" fontId="8" fillId="32" borderId="5" xfId="1" applyFont="1" applyFill="1" applyBorder="1" applyAlignment="1">
      <alignment wrapText="1"/>
    </xf>
    <xf numFmtId="0" fontId="8" fillId="0" borderId="1" xfId="0" applyFont="1" applyFill="1" applyBorder="1" applyAlignment="1">
      <alignment horizontal="right" vertical="center"/>
    </xf>
    <xf numFmtId="0" fontId="15" fillId="0" borderId="1" xfId="0" applyFont="1" applyFill="1" applyBorder="1" applyAlignment="1">
      <alignment vertical="center"/>
    </xf>
    <xf numFmtId="10" fontId="0" fillId="0" borderId="1" xfId="0" applyNumberFormat="1" applyFill="1" applyBorder="1"/>
    <xf numFmtId="0" fontId="15" fillId="0" borderId="1" xfId="0" applyFont="1" applyFill="1" applyBorder="1" applyAlignment="1">
      <alignment horizontal="center" vertical="center"/>
    </xf>
    <xf numFmtId="0" fontId="0" fillId="39" borderId="0" xfId="0" applyFill="1"/>
    <xf numFmtId="0" fontId="1" fillId="39" borderId="0" xfId="0" applyFont="1" applyFill="1" applyBorder="1"/>
    <xf numFmtId="0" fontId="8" fillId="39" borderId="1" xfId="1" applyFont="1" applyFill="1" applyBorder="1" applyAlignment="1">
      <alignment wrapText="1"/>
    </xf>
    <xf numFmtId="0" fontId="0" fillId="39" borderId="1" xfId="0" applyFill="1" applyBorder="1"/>
    <xf numFmtId="0" fontId="8" fillId="39" borderId="8" xfId="1" applyFont="1" applyFill="1" applyBorder="1" applyAlignment="1">
      <alignment wrapText="1"/>
    </xf>
    <xf numFmtId="0" fontId="13" fillId="39" borderId="1" xfId="0" applyFont="1" applyFill="1" applyBorder="1"/>
    <xf numFmtId="0" fontId="1" fillId="39" borderId="1" xfId="0" applyFont="1" applyFill="1" applyBorder="1"/>
    <xf numFmtId="37" fontId="0" fillId="39" borderId="1" xfId="0" applyNumberFormat="1" applyFill="1" applyBorder="1"/>
    <xf numFmtId="10" fontId="0" fillId="39" borderId="1" xfId="0" applyNumberFormat="1" applyFill="1" applyBorder="1"/>
    <xf numFmtId="164" fontId="0" fillId="39" borderId="1" xfId="0" applyNumberFormat="1" applyFill="1" applyBorder="1"/>
    <xf numFmtId="0" fontId="8" fillId="39" borderId="0" xfId="1" applyFont="1" applyFill="1" applyBorder="1" applyAlignment="1">
      <alignment wrapText="1"/>
    </xf>
    <xf numFmtId="0" fontId="2" fillId="39" borderId="1" xfId="0" applyFont="1" applyFill="1" applyBorder="1" applyAlignment="1">
      <alignment wrapText="1"/>
    </xf>
    <xf numFmtId="0" fontId="5" fillId="39" borderId="1" xfId="0" applyFont="1" applyFill="1" applyBorder="1" applyAlignment="1">
      <alignment wrapText="1"/>
    </xf>
    <xf numFmtId="0" fontId="3" fillId="39" borderId="1" xfId="0" applyFont="1" applyFill="1" applyBorder="1" applyAlignment="1">
      <alignment horizontal="center"/>
    </xf>
    <xf numFmtId="165" fontId="20" fillId="39" borderId="1" xfId="1" applyNumberFormat="1" applyFont="1" applyFill="1" applyBorder="1" applyAlignment="1">
      <alignment horizontal="center" wrapText="1"/>
    </xf>
    <xf numFmtId="0" fontId="3" fillId="38" borderId="0" xfId="0" applyFont="1" applyFill="1"/>
    <xf numFmtId="0" fontId="3" fillId="29" borderId="0" xfId="0" applyFont="1" applyFill="1" applyBorder="1" applyAlignment="1">
      <alignment wrapText="1"/>
    </xf>
    <xf numFmtId="0" fontId="2" fillId="39" borderId="1" xfId="0" applyFont="1" applyFill="1" applyBorder="1"/>
    <xf numFmtId="0" fontId="16" fillId="34" borderId="1" xfId="1" applyFont="1" applyFill="1" applyBorder="1" applyAlignment="1">
      <alignment wrapText="1"/>
    </xf>
    <xf numFmtId="0" fontId="8" fillId="36" borderId="5" xfId="0" applyFont="1" applyFill="1" applyBorder="1" applyAlignment="1">
      <alignment horizontal="center" vertical="center"/>
    </xf>
    <xf numFmtId="0" fontId="22" fillId="34" borderId="0" xfId="1" applyFont="1" applyFill="1" applyBorder="1" applyAlignment="1">
      <alignment wrapText="1"/>
    </xf>
    <xf numFmtId="0" fontId="8" fillId="36" borderId="5" xfId="0" applyFont="1" applyFill="1" applyBorder="1" applyAlignment="1">
      <alignment vertical="center"/>
    </xf>
    <xf numFmtId="0" fontId="20" fillId="27" borderId="0" xfId="1" applyFont="1" applyFill="1" applyBorder="1" applyAlignment="1">
      <alignment wrapText="1"/>
    </xf>
    <xf numFmtId="0" fontId="22" fillId="27" borderId="0" xfId="0" applyFont="1" applyFill="1" applyBorder="1" applyAlignment="1">
      <alignment wrapText="1"/>
    </xf>
    <xf numFmtId="0" fontId="8" fillId="39" borderId="5" xfId="1" applyFont="1" applyFill="1" applyBorder="1" applyAlignment="1">
      <alignment wrapText="1"/>
    </xf>
    <xf numFmtId="0" fontId="20" fillId="37" borderId="0" xfId="0" applyFont="1" applyFill="1" applyBorder="1"/>
    <xf numFmtId="0" fontId="23" fillId="34" borderId="0" xfId="0" applyFont="1" applyFill="1" applyBorder="1"/>
    <xf numFmtId="0" fontId="23" fillId="27" borderId="0" xfId="0" applyFont="1" applyFill="1" applyBorder="1"/>
    <xf numFmtId="0" fontId="8" fillId="36" borderId="8" xfId="0" applyFont="1" applyFill="1" applyBorder="1" applyAlignment="1">
      <alignment vertical="center"/>
    </xf>
    <xf numFmtId="0" fontId="20" fillId="34" borderId="10" xfId="0" applyFont="1" applyFill="1" applyBorder="1"/>
    <xf numFmtId="0" fontId="24" fillId="35" borderId="10" xfId="1" applyFont="1" applyFill="1" applyBorder="1" applyAlignment="1">
      <alignment wrapText="1"/>
    </xf>
    <xf numFmtId="0" fontId="2" fillId="36" borderId="9" xfId="0" applyFont="1" applyFill="1" applyBorder="1"/>
    <xf numFmtId="0" fontId="2" fillId="39" borderId="9" xfId="0" applyFont="1" applyFill="1" applyBorder="1"/>
    <xf numFmtId="0" fontId="13" fillId="36" borderId="12" xfId="0" applyFont="1" applyFill="1" applyBorder="1"/>
    <xf numFmtId="37" fontId="3" fillId="31" borderId="8" xfId="0" applyNumberFormat="1" applyFont="1" applyFill="1" applyBorder="1"/>
    <xf numFmtId="3" fontId="3" fillId="31" borderId="1" xfId="0" applyNumberFormat="1" applyFont="1" applyFill="1" applyBorder="1"/>
    <xf numFmtId="0" fontId="3" fillId="31" borderId="1" xfId="0" applyFont="1" applyFill="1" applyBorder="1"/>
    <xf numFmtId="0" fontId="14" fillId="31" borderId="1" xfId="0" applyFont="1" applyFill="1" applyBorder="1" applyAlignment="1">
      <alignment wrapText="1"/>
    </xf>
    <xf numFmtId="0" fontId="4" fillId="31" borderId="1" xfId="0" applyFont="1" applyFill="1" applyBorder="1"/>
    <xf numFmtId="0" fontId="3" fillId="31" borderId="8" xfId="0" applyFont="1" applyFill="1" applyBorder="1"/>
    <xf numFmtId="0" fontId="14" fillId="31" borderId="1" xfId="0" applyFont="1" applyFill="1" applyBorder="1"/>
    <xf numFmtId="0" fontId="3" fillId="31" borderId="10" xfId="0" applyFont="1" applyFill="1" applyBorder="1"/>
    <xf numFmtId="0" fontId="21" fillId="31" borderId="1" xfId="0" applyFont="1" applyFill="1" applyBorder="1"/>
    <xf numFmtId="10" fontId="3" fillId="31" borderId="1" xfId="0" applyNumberFormat="1" applyFont="1" applyFill="1" applyBorder="1"/>
    <xf numFmtId="164" fontId="3" fillId="31" borderId="1" xfId="0" applyNumberFormat="1" applyFont="1" applyFill="1" applyBorder="1"/>
    <xf numFmtId="0" fontId="20" fillId="35" borderId="0" xfId="1" applyFont="1" applyFill="1" applyBorder="1" applyAlignment="1">
      <alignment wrapText="1"/>
    </xf>
    <xf numFmtId="0" fontId="24" fillId="35" borderId="0" xfId="1" applyFont="1" applyFill="1" applyBorder="1" applyAlignment="1">
      <alignment wrapText="1"/>
    </xf>
    <xf numFmtId="0" fontId="22" fillId="35" borderId="0" xfId="1" applyFont="1" applyFill="1" applyBorder="1" applyAlignment="1">
      <alignment wrapText="1"/>
    </xf>
    <xf numFmtId="0" fontId="22" fillId="34" borderId="0" xfId="0" applyFont="1" applyFill="1" applyBorder="1" applyAlignment="1">
      <alignment wrapText="1"/>
    </xf>
    <xf numFmtId="0" fontId="34" fillId="0" borderId="0" xfId="0" applyFont="1" applyAlignment="1">
      <alignment vertical="center"/>
    </xf>
    <xf numFmtId="0" fontId="8" fillId="0" borderId="1" xfId="0" applyFont="1" applyBorder="1" applyAlignment="1">
      <alignment horizontal="left" vertical="center" wrapText="1"/>
    </xf>
    <xf numFmtId="0" fontId="0" fillId="0" borderId="0" xfId="0" applyFill="1" applyBorder="1" applyAlignment="1">
      <alignment vertical="top" wrapText="1"/>
    </xf>
    <xf numFmtId="0" fontId="11" fillId="0" borderId="2" xfId="0" applyFont="1" applyFill="1" applyBorder="1" applyAlignment="1">
      <alignment vertical="center" wrapText="1"/>
    </xf>
    <xf numFmtId="0" fontId="11" fillId="0" borderId="12" xfId="0" applyFont="1" applyFill="1" applyBorder="1" applyAlignment="1">
      <alignment vertical="center" wrapText="1"/>
    </xf>
    <xf numFmtId="0" fontId="34" fillId="0" borderId="0" xfId="0" applyFont="1" applyBorder="1" applyAlignment="1">
      <alignment vertical="center"/>
    </xf>
    <xf numFmtId="0" fontId="34" fillId="0" borderId="0" xfId="0" applyFont="1" applyFill="1" applyBorder="1" applyAlignment="1">
      <alignment vertical="center"/>
    </xf>
    <xf numFmtId="0" fontId="35" fillId="0" borderId="0" xfId="0" applyFont="1" applyBorder="1" applyAlignment="1">
      <alignment vertical="center"/>
    </xf>
    <xf numFmtId="0" fontId="0" fillId="38" borderId="1" xfId="0" applyFill="1" applyBorder="1"/>
    <xf numFmtId="0" fontId="3" fillId="41" borderId="1" xfId="0" applyFont="1" applyFill="1" applyBorder="1" applyAlignment="1">
      <alignment vertical="top" wrapText="1"/>
    </xf>
    <xf numFmtId="0" fontId="0" fillId="41" borderId="1" xfId="0" applyFill="1" applyBorder="1"/>
    <xf numFmtId="0" fontId="0" fillId="41" borderId="2" xfId="0" applyFill="1" applyBorder="1" applyAlignment="1">
      <alignment wrapText="1"/>
    </xf>
    <xf numFmtId="0" fontId="3" fillId="42" borderId="1" xfId="0" applyFont="1" applyFill="1" applyBorder="1" applyAlignment="1">
      <alignment vertical="top" wrapText="1"/>
    </xf>
    <xf numFmtId="37" fontId="0" fillId="42" borderId="1" xfId="0" applyNumberFormat="1" applyFill="1" applyBorder="1"/>
    <xf numFmtId="164" fontId="0" fillId="0" borderId="1" xfId="0" quotePrefix="1" applyNumberFormat="1" applyBorder="1"/>
    <xf numFmtId="0" fontId="0" fillId="0" borderId="1" xfId="0" quotePrefix="1" applyFill="1" applyBorder="1"/>
    <xf numFmtId="0" fontId="8" fillId="23" borderId="0" xfId="0" applyFont="1" applyFill="1" applyBorder="1" applyAlignment="1">
      <alignment horizontal="center" vertical="center"/>
    </xf>
    <xf numFmtId="0" fontId="20" fillId="27" borderId="8" xfId="1" applyFont="1" applyFill="1" applyBorder="1" applyAlignment="1">
      <alignment wrapText="1"/>
    </xf>
    <xf numFmtId="0" fontId="8" fillId="34" borderId="0" xfId="0" applyFont="1" applyFill="1" applyBorder="1" applyAlignment="1">
      <alignment horizontal="left" vertical="center"/>
    </xf>
    <xf numFmtId="0" fontId="8" fillId="23" borderId="0" xfId="0" applyFont="1" applyFill="1" applyBorder="1" applyAlignment="1">
      <alignment horizontal="left" vertical="center" wrapText="1"/>
    </xf>
    <xf numFmtId="0" fontId="0" fillId="43" borderId="0" xfId="0" applyFill="1" applyBorder="1"/>
    <xf numFmtId="0" fontId="0" fillId="43" borderId="1" xfId="0" applyFill="1" applyBorder="1"/>
    <xf numFmtId="0" fontId="8" fillId="43" borderId="1" xfId="1" applyFont="1" applyFill="1" applyBorder="1" applyAlignment="1">
      <alignment wrapText="1"/>
    </xf>
    <xf numFmtId="0" fontId="8" fillId="43" borderId="0" xfId="1" applyFont="1" applyFill="1" applyBorder="1" applyAlignment="1">
      <alignment wrapText="1"/>
    </xf>
    <xf numFmtId="0" fontId="1" fillId="43" borderId="0" xfId="0" applyFont="1" applyFill="1" applyBorder="1"/>
    <xf numFmtId="0" fontId="8" fillId="43" borderId="1" xfId="0" applyFont="1" applyFill="1" applyBorder="1" applyAlignment="1">
      <alignment vertical="center"/>
    </xf>
    <xf numFmtId="0" fontId="8" fillId="43" borderId="8" xfId="1" applyFont="1" applyFill="1" applyBorder="1" applyAlignment="1">
      <alignment wrapText="1"/>
    </xf>
    <xf numFmtId="0" fontId="2" fillId="43" borderId="1" xfId="0" applyFont="1" applyFill="1" applyBorder="1" applyAlignment="1">
      <alignment wrapText="1"/>
    </xf>
    <xf numFmtId="0" fontId="5" fillId="43" borderId="1" xfId="0" applyFont="1" applyFill="1" applyBorder="1" applyAlignment="1">
      <alignment wrapText="1"/>
    </xf>
    <xf numFmtId="0" fontId="3" fillId="43" borderId="1" xfId="0" applyFont="1" applyFill="1" applyBorder="1" applyAlignment="1">
      <alignment horizontal="center"/>
    </xf>
    <xf numFmtId="0" fontId="2" fillId="43" borderId="0" xfId="0" applyFont="1" applyFill="1" applyBorder="1"/>
    <xf numFmtId="0" fontId="20" fillId="43" borderId="1" xfId="0" applyFont="1" applyFill="1" applyBorder="1"/>
    <xf numFmtId="37" fontId="0" fillId="43" borderId="1" xfId="0" applyNumberFormat="1" applyFill="1" applyBorder="1"/>
    <xf numFmtId="10" fontId="0" fillId="43" borderId="1" xfId="0" applyNumberFormat="1" applyFill="1" applyBorder="1"/>
    <xf numFmtId="164" fontId="0" fillId="43" borderId="1" xfId="0" applyNumberFormat="1" applyFill="1" applyBorder="1"/>
    <xf numFmtId="0" fontId="13" fillId="43" borderId="1" xfId="0" applyFont="1" applyFill="1" applyBorder="1"/>
    <xf numFmtId="165" fontId="20" fillId="43" borderId="1" xfId="1" applyNumberFormat="1" applyFont="1" applyFill="1" applyBorder="1" applyAlignment="1">
      <alignment horizontal="center" wrapText="1"/>
    </xf>
    <xf numFmtId="0" fontId="7" fillId="43" borderId="1" xfId="1" applyFont="1" applyFill="1" applyBorder="1" applyAlignment="1">
      <alignment wrapText="1"/>
    </xf>
    <xf numFmtId="0" fontId="1" fillId="43" borderId="1" xfId="0" applyFont="1" applyFill="1" applyBorder="1"/>
    <xf numFmtId="0" fontId="5" fillId="43" borderId="1" xfId="0" applyFont="1" applyFill="1" applyBorder="1"/>
    <xf numFmtId="0" fontId="32" fillId="0" borderId="8" xfId="1" applyFont="1" applyFill="1" applyBorder="1" applyAlignment="1">
      <alignment wrapText="1"/>
    </xf>
    <xf numFmtId="0" fontId="20" fillId="34" borderId="1" xfId="0" quotePrefix="1" applyFont="1" applyFill="1" applyBorder="1"/>
    <xf numFmtId="0" fontId="1" fillId="34" borderId="1" xfId="0" quotePrefix="1" applyFont="1" applyFill="1" applyBorder="1"/>
    <xf numFmtId="0" fontId="19" fillId="0" borderId="1" xfId="1" applyFont="1" applyFill="1" applyBorder="1" applyAlignment="1">
      <alignment wrapText="1"/>
    </xf>
    <xf numFmtId="0" fontId="18" fillId="0" borderId="1" xfId="1" applyFont="1" applyFill="1" applyBorder="1" applyAlignment="1">
      <alignment wrapText="1"/>
    </xf>
    <xf numFmtId="0" fontId="1" fillId="0" borderId="1" xfId="1" applyFont="1" applyFill="1" applyBorder="1" applyAlignment="1">
      <alignment wrapText="1"/>
    </xf>
    <xf numFmtId="0" fontId="15" fillId="0" borderId="5" xfId="1" applyFont="1" applyFill="1" applyBorder="1" applyAlignment="1">
      <alignment wrapText="1"/>
    </xf>
    <xf numFmtId="0" fontId="7" fillId="0" borderId="9" xfId="1" applyFont="1" applyFill="1" applyBorder="1" applyAlignment="1">
      <alignment wrapText="1"/>
    </xf>
    <xf numFmtId="0" fontId="0" fillId="45" borderId="0" xfId="0" applyFill="1" applyBorder="1"/>
    <xf numFmtId="0" fontId="2" fillId="45" borderId="1" xfId="0" applyFont="1" applyFill="1" applyBorder="1"/>
    <xf numFmtId="0" fontId="8" fillId="45" borderId="1" xfId="1" applyFont="1" applyFill="1" applyBorder="1" applyAlignment="1">
      <alignment wrapText="1"/>
    </xf>
    <xf numFmtId="0" fontId="8" fillId="45" borderId="0" xfId="1" applyFont="1" applyFill="1" applyBorder="1" applyAlignment="1">
      <alignment wrapText="1"/>
    </xf>
    <xf numFmtId="0" fontId="8" fillId="45" borderId="5" xfId="1" applyFont="1" applyFill="1" applyBorder="1" applyAlignment="1">
      <alignment wrapText="1"/>
    </xf>
    <xf numFmtId="0" fontId="0" fillId="45" borderId="1" xfId="0" applyFill="1" applyBorder="1"/>
    <xf numFmtId="0" fontId="1" fillId="45" borderId="0" xfId="0" applyFont="1" applyFill="1"/>
    <xf numFmtId="0" fontId="8" fillId="45" borderId="1" xfId="0" applyFont="1" applyFill="1" applyBorder="1" applyAlignment="1">
      <alignment vertical="center"/>
    </xf>
    <xf numFmtId="0" fontId="8" fillId="45" borderId="8" xfId="1" applyFont="1" applyFill="1" applyBorder="1" applyAlignment="1">
      <alignment wrapText="1"/>
    </xf>
    <xf numFmtId="0" fontId="2" fillId="45" borderId="1" xfId="0" applyFont="1" applyFill="1" applyBorder="1" applyAlignment="1">
      <alignment wrapText="1"/>
    </xf>
    <xf numFmtId="0" fontId="5" fillId="45" borderId="1" xfId="0" applyFont="1" applyFill="1" applyBorder="1" applyAlignment="1">
      <alignment wrapText="1"/>
    </xf>
    <xf numFmtId="0" fontId="3" fillId="45" borderId="1" xfId="0" applyFont="1" applyFill="1" applyBorder="1" applyAlignment="1">
      <alignment horizontal="center"/>
    </xf>
    <xf numFmtId="0" fontId="2" fillId="45" borderId="9" xfId="0" applyFont="1" applyFill="1" applyBorder="1"/>
    <xf numFmtId="0" fontId="1" fillId="45" borderId="1" xfId="0" applyFont="1" applyFill="1" applyBorder="1"/>
    <xf numFmtId="0" fontId="20" fillId="45" borderId="1" xfId="0" applyFont="1" applyFill="1" applyBorder="1"/>
    <xf numFmtId="37" fontId="0" fillId="45" borderId="1" xfId="0" applyNumberFormat="1" applyFill="1" applyBorder="1"/>
    <xf numFmtId="10" fontId="0" fillId="45" borderId="1" xfId="0" applyNumberFormat="1" applyFill="1" applyBorder="1"/>
    <xf numFmtId="164" fontId="0" fillId="45" borderId="1" xfId="0" quotePrefix="1" applyNumberFormat="1" applyFill="1" applyBorder="1"/>
    <xf numFmtId="0" fontId="13" fillId="45" borderId="1" xfId="0" applyFont="1" applyFill="1" applyBorder="1"/>
    <xf numFmtId="0" fontId="1" fillId="45" borderId="1" xfId="0" quotePrefix="1" applyFont="1" applyFill="1" applyBorder="1"/>
    <xf numFmtId="164" fontId="1" fillId="0" borderId="1" xfId="0" quotePrefix="1" applyNumberFormat="1" applyFont="1" applyBorder="1"/>
    <xf numFmtId="0" fontId="16" fillId="0" borderId="5" xfId="1" applyFont="1" applyFill="1" applyBorder="1" applyAlignment="1">
      <alignment wrapText="1"/>
    </xf>
    <xf numFmtId="0" fontId="24" fillId="35" borderId="1" xfId="1" applyFont="1" applyFill="1" applyBorder="1" applyAlignment="1">
      <alignment wrapText="1"/>
    </xf>
    <xf numFmtId="0" fontId="15" fillId="43" borderId="5" xfId="1" applyFont="1" applyFill="1" applyBorder="1" applyAlignment="1">
      <alignment wrapText="1"/>
    </xf>
    <xf numFmtId="0" fontId="5" fillId="0" borderId="5" xfId="0" applyFont="1" applyFill="1" applyBorder="1" applyAlignment="1">
      <alignment wrapText="1"/>
    </xf>
    <xf numFmtId="0" fontId="8" fillId="43" borderId="5" xfId="1" applyFont="1" applyFill="1" applyBorder="1" applyAlignment="1">
      <alignment wrapText="1"/>
    </xf>
    <xf numFmtId="0" fontId="14" fillId="0" borderId="5" xfId="0" applyFont="1" applyFill="1" applyBorder="1" applyAlignment="1">
      <alignment wrapText="1"/>
    </xf>
    <xf numFmtId="0" fontId="23" fillId="27" borderId="1" xfId="0" applyFont="1" applyFill="1" applyBorder="1"/>
    <xf numFmtId="0" fontId="9" fillId="43" borderId="1" xfId="0" applyFont="1" applyFill="1" applyBorder="1"/>
    <xf numFmtId="0" fontId="20" fillId="27" borderId="8" xfId="0" applyFont="1" applyFill="1" applyBorder="1"/>
    <xf numFmtId="0" fontId="0" fillId="43" borderId="8" xfId="0" applyFill="1" applyBorder="1"/>
    <xf numFmtId="0" fontId="3" fillId="19" borderId="8" xfId="0" applyFont="1" applyFill="1" applyBorder="1"/>
    <xf numFmtId="0" fontId="7" fillId="35" borderId="10" xfId="1" applyFont="1" applyFill="1" applyBorder="1" applyAlignment="1">
      <alignment wrapText="1"/>
    </xf>
    <xf numFmtId="0" fontId="20" fillId="27" borderId="9" xfId="0" applyFont="1" applyFill="1" applyBorder="1"/>
    <xf numFmtId="0" fontId="7" fillId="44" borderId="9" xfId="1" applyFont="1" applyFill="1" applyBorder="1" applyAlignment="1">
      <alignment wrapText="1"/>
    </xf>
    <xf numFmtId="0" fontId="0" fillId="0" borderId="9" xfId="0" applyBorder="1"/>
    <xf numFmtId="0" fontId="2" fillId="43" borderId="9" xfId="0" applyFont="1" applyFill="1" applyBorder="1"/>
    <xf numFmtId="0" fontId="18" fillId="20" borderId="9" xfId="1" applyFont="1" applyFill="1" applyBorder="1" applyAlignment="1">
      <alignment wrapText="1"/>
    </xf>
    <xf numFmtId="0" fontId="0" fillId="43" borderId="1" xfId="0" applyFill="1" applyBorder="1" applyAlignment="1">
      <alignment wrapText="1"/>
    </xf>
    <xf numFmtId="0" fontId="1" fillId="43" borderId="0" xfId="0" applyFont="1" applyFill="1"/>
    <xf numFmtId="0" fontId="2" fillId="43" borderId="10" xfId="0" applyFont="1" applyFill="1" applyBorder="1"/>
    <xf numFmtId="0" fontId="2" fillId="34" borderId="0" xfId="1" applyFont="1" applyFill="1" applyBorder="1" applyAlignment="1">
      <alignment wrapText="1"/>
    </xf>
    <xf numFmtId="0" fontId="7" fillId="25" borderId="0" xfId="1" applyFont="1" applyFill="1" applyBorder="1" applyAlignment="1">
      <alignment wrapText="1"/>
    </xf>
    <xf numFmtId="0" fontId="33" fillId="0" borderId="0" xfId="1" applyFont="1" applyFill="1" applyBorder="1" applyAlignment="1">
      <alignment wrapText="1"/>
    </xf>
    <xf numFmtId="0" fontId="0" fillId="23" borderId="0" xfId="0" applyFont="1" applyFill="1" applyBorder="1"/>
    <xf numFmtId="0" fontId="20" fillId="0" borderId="0" xfId="0" applyFont="1" applyFill="1" applyBorder="1"/>
    <xf numFmtId="0" fontId="2" fillId="0" borderId="2" xfId="0" applyFont="1" applyBorder="1"/>
    <xf numFmtId="0" fontId="2" fillId="0" borderId="12" xfId="0" applyFont="1" applyBorder="1"/>
    <xf numFmtId="0" fontId="8" fillId="0" borderId="14" xfId="1" applyFont="1" applyFill="1" applyBorder="1" applyAlignment="1">
      <alignment wrapText="1"/>
    </xf>
    <xf numFmtId="0" fontId="8" fillId="0" borderId="15" xfId="1" applyFont="1" applyFill="1" applyBorder="1" applyAlignment="1">
      <alignment wrapText="1"/>
    </xf>
    <xf numFmtId="0" fontId="8" fillId="34" borderId="1" xfId="0" applyFont="1" applyFill="1" applyBorder="1" applyAlignment="1">
      <alignment horizontal="left" vertical="center"/>
    </xf>
    <xf numFmtId="0" fontId="8" fillId="0" borderId="2" xfId="1" applyFont="1" applyFill="1" applyBorder="1" applyAlignment="1">
      <alignment wrapText="1"/>
    </xf>
    <xf numFmtId="0" fontId="8" fillId="0" borderId="0" xfId="0" applyFont="1" applyFill="1" applyBorder="1" applyAlignment="1">
      <alignment horizontal="left" vertical="center"/>
    </xf>
    <xf numFmtId="0" fontId="8" fillId="0" borderId="12" xfId="1" applyFont="1" applyFill="1" applyBorder="1" applyAlignment="1">
      <alignment wrapText="1"/>
    </xf>
    <xf numFmtId="0" fontId="8" fillId="34" borderId="6" xfId="1" applyFont="1" applyFill="1" applyBorder="1" applyAlignment="1">
      <alignment wrapText="1"/>
    </xf>
    <xf numFmtId="0" fontId="2" fillId="0" borderId="1" xfId="1" applyFont="1" applyFill="1" applyBorder="1" applyAlignment="1">
      <alignment wrapText="1"/>
    </xf>
    <xf numFmtId="165" fontId="25" fillId="0" borderId="0" xfId="2" applyNumberFormat="1" applyFill="1" applyBorder="1" applyAlignment="1" applyProtection="1">
      <alignment horizontal="right" wrapText="1"/>
    </xf>
    <xf numFmtId="0" fontId="32" fillId="0" borderId="0" xfId="1" applyFont="1" applyFill="1" applyBorder="1" applyAlignment="1">
      <alignment wrapText="1"/>
    </xf>
    <xf numFmtId="0" fontId="8" fillId="7" borderId="0" xfId="1" applyFont="1" applyFill="1" applyBorder="1" applyAlignment="1">
      <alignment wrapText="1"/>
    </xf>
    <xf numFmtId="0" fontId="31" fillId="0" borderId="1" xfId="0" applyFont="1" applyFill="1" applyBorder="1"/>
    <xf numFmtId="0" fontId="25" fillId="0" borderId="1" xfId="2" applyFill="1" applyBorder="1" applyAlignment="1" applyProtection="1">
      <alignment wrapText="1"/>
    </xf>
    <xf numFmtId="0" fontId="0" fillId="23" borderId="5" xfId="0" applyFill="1" applyBorder="1" applyAlignment="1">
      <alignment wrapText="1"/>
    </xf>
    <xf numFmtId="0" fontId="29" fillId="27" borderId="0" xfId="0" applyFont="1" applyFill="1" applyBorder="1" applyAlignment="1">
      <alignment wrapText="1"/>
    </xf>
    <xf numFmtId="0" fontId="20" fillId="34" borderId="5" xfId="1" applyFont="1" applyFill="1" applyBorder="1" applyAlignment="1">
      <alignment wrapText="1"/>
    </xf>
    <xf numFmtId="0" fontId="20" fillId="27" borderId="5" xfId="1" applyFont="1" applyFill="1" applyBorder="1" applyAlignment="1">
      <alignment wrapText="1"/>
    </xf>
    <xf numFmtId="0" fontId="0" fillId="0" borderId="12" xfId="0" applyBorder="1"/>
    <xf numFmtId="0" fontId="20" fillId="37" borderId="1" xfId="1" applyFont="1" applyFill="1" applyBorder="1" applyAlignment="1">
      <alignment wrapText="1"/>
    </xf>
    <xf numFmtId="0" fontId="0" fillId="37" borderId="2" xfId="0" applyFill="1" applyBorder="1"/>
    <xf numFmtId="0" fontId="0" fillId="37" borderId="12" xfId="0" applyFill="1" applyBorder="1"/>
    <xf numFmtId="0" fontId="20" fillId="34" borderId="8" xfId="1" applyFont="1" applyFill="1" applyBorder="1" applyAlignment="1">
      <alignment wrapText="1"/>
    </xf>
    <xf numFmtId="0" fontId="8" fillId="0" borderId="4" xfId="1" applyFont="1" applyFill="1" applyBorder="1" applyAlignment="1">
      <alignment wrapText="1"/>
    </xf>
    <xf numFmtId="0" fontId="8" fillId="0" borderId="16" xfId="1" applyFont="1" applyFill="1" applyBorder="1" applyAlignment="1">
      <alignment wrapText="1"/>
    </xf>
    <xf numFmtId="0" fontId="20" fillId="34" borderId="9" xfId="0" applyFont="1" applyFill="1" applyBorder="1"/>
    <xf numFmtId="0" fontId="3" fillId="0" borderId="10" xfId="0" applyFont="1" applyFill="1" applyBorder="1"/>
    <xf numFmtId="0" fontId="1" fillId="0" borderId="6" xfId="0" applyFont="1" applyBorder="1"/>
    <xf numFmtId="0" fontId="1" fillId="34" borderId="6" xfId="0" applyFont="1" applyFill="1" applyBorder="1"/>
    <xf numFmtId="0" fontId="1" fillId="0" borderId="2" xfId="0" applyFont="1" applyBorder="1"/>
    <xf numFmtId="0" fontId="1" fillId="0" borderId="13" xfId="0" applyFont="1" applyBorder="1"/>
    <xf numFmtId="0" fontId="1" fillId="0" borderId="2" xfId="0" applyFont="1" applyFill="1" applyBorder="1"/>
    <xf numFmtId="0" fontId="1" fillId="0" borderId="12" xfId="0" applyFont="1" applyFill="1" applyBorder="1"/>
    <xf numFmtId="165" fontId="20" fillId="27" borderId="2" xfId="1" applyNumberFormat="1" applyFont="1" applyFill="1" applyBorder="1" applyAlignment="1">
      <alignment horizontal="center" wrapText="1"/>
    </xf>
    <xf numFmtId="0" fontId="0" fillId="0" borderId="13" xfId="0" applyFill="1" applyBorder="1"/>
    <xf numFmtId="0" fontId="13" fillId="23" borderId="13" xfId="0" applyFont="1" applyFill="1" applyBorder="1"/>
    <xf numFmtId="0" fontId="13" fillId="12" borderId="2" xfId="0" applyFont="1" applyFill="1" applyBorder="1"/>
    <xf numFmtId="0" fontId="13" fillId="12" borderId="12" xfId="0" applyFont="1" applyFill="1" applyBorder="1"/>
    <xf numFmtId="0" fontId="0" fillId="4" borderId="12" xfId="0" applyFill="1" applyBorder="1"/>
    <xf numFmtId="0" fontId="0" fillId="23" borderId="12" xfId="0" applyFill="1" applyBorder="1"/>
    <xf numFmtId="0" fontId="1" fillId="45" borderId="0" xfId="0" applyFont="1" applyFill="1" applyBorder="1"/>
    <xf numFmtId="165" fontId="20" fillId="45" borderId="1" xfId="1" applyNumberFormat="1" applyFont="1" applyFill="1" applyBorder="1" applyAlignment="1">
      <alignment horizontal="center" wrapText="1"/>
    </xf>
    <xf numFmtId="0" fontId="9" fillId="45" borderId="1" xfId="0" applyFont="1" applyFill="1" applyBorder="1"/>
    <xf numFmtId="0" fontId="2" fillId="45" borderId="10" xfId="0" applyFont="1" applyFill="1" applyBorder="1"/>
    <xf numFmtId="0" fontId="0" fillId="45" borderId="0" xfId="0" applyFill="1" applyBorder="1" applyAlignment="1">
      <alignment wrapText="1"/>
    </xf>
    <xf numFmtId="0" fontId="10" fillId="45" borderId="1" xfId="0" applyFont="1" applyFill="1" applyBorder="1"/>
    <xf numFmtId="0" fontId="34" fillId="0" borderId="0" xfId="0" applyFont="1" applyFill="1" applyAlignment="1">
      <alignment vertical="center"/>
    </xf>
    <xf numFmtId="0" fontId="1" fillId="31" borderId="0" xfId="0" applyFont="1" applyFill="1"/>
    <xf numFmtId="0" fontId="0" fillId="31" borderId="0" xfId="0" applyFill="1"/>
    <xf numFmtId="0" fontId="2" fillId="42" borderId="1" xfId="0" applyFont="1" applyFill="1" applyBorder="1"/>
    <xf numFmtId="0" fontId="8" fillId="42" borderId="1" xfId="1" applyFont="1" applyFill="1" applyBorder="1" applyAlignment="1">
      <alignment wrapText="1"/>
    </xf>
    <xf numFmtId="0" fontId="8" fillId="42" borderId="0" xfId="1" applyFont="1" applyFill="1" applyBorder="1" applyAlignment="1">
      <alignment wrapText="1"/>
    </xf>
    <xf numFmtId="0" fontId="0" fillId="42" borderId="1" xfId="0" applyFill="1" applyBorder="1" applyAlignment="1">
      <alignment wrapText="1"/>
    </xf>
    <xf numFmtId="0" fontId="0" fillId="42" borderId="1" xfId="0" applyFill="1" applyBorder="1"/>
    <xf numFmtId="0" fontId="1" fillId="42" borderId="0" xfId="0" applyFont="1" applyFill="1" applyBorder="1"/>
    <xf numFmtId="0" fontId="8" fillId="42" borderId="8" xfId="1" applyFont="1" applyFill="1" applyBorder="1" applyAlignment="1">
      <alignment wrapText="1"/>
    </xf>
    <xf numFmtId="0" fontId="2" fillId="42" borderId="1" xfId="0" applyFont="1" applyFill="1" applyBorder="1" applyAlignment="1">
      <alignment wrapText="1"/>
    </xf>
    <xf numFmtId="0" fontId="5" fillId="42" borderId="1" xfId="0" applyFont="1" applyFill="1" applyBorder="1" applyAlignment="1">
      <alignment wrapText="1"/>
    </xf>
    <xf numFmtId="0" fontId="3" fillId="42" borderId="1" xfId="0" applyFont="1" applyFill="1" applyBorder="1" applyAlignment="1">
      <alignment horizontal="center"/>
    </xf>
    <xf numFmtId="0" fontId="2" fillId="42" borderId="9" xfId="0" applyFont="1" applyFill="1" applyBorder="1"/>
    <xf numFmtId="0" fontId="1" fillId="42" borderId="1" xfId="0" applyFont="1" applyFill="1" applyBorder="1"/>
    <xf numFmtId="0" fontId="20" fillId="42" borderId="1" xfId="0" applyFont="1" applyFill="1" applyBorder="1"/>
    <xf numFmtId="10" fontId="0" fillId="42" borderId="1" xfId="0" applyNumberFormat="1" applyFill="1" applyBorder="1"/>
    <xf numFmtId="164" fontId="0" fillId="42" borderId="1" xfId="0" quotePrefix="1" applyNumberFormat="1" applyFill="1" applyBorder="1"/>
    <xf numFmtId="0" fontId="13" fillId="42" borderId="1" xfId="0" applyFont="1" applyFill="1" applyBorder="1"/>
    <xf numFmtId="0" fontId="0" fillId="42" borderId="1" xfId="0" quotePrefix="1" applyFill="1" applyBorder="1"/>
    <xf numFmtId="0" fontId="0" fillId="42" borderId="0" xfId="0" applyFill="1" applyBorder="1"/>
    <xf numFmtId="0" fontId="26" fillId="31" borderId="2" xfId="0" applyFont="1" applyFill="1" applyBorder="1" applyAlignment="1">
      <alignment wrapText="1"/>
    </xf>
    <xf numFmtId="1" fontId="0" fillId="0" borderId="1" xfId="0" applyNumberFormat="1" applyBorder="1"/>
    <xf numFmtId="0" fontId="1" fillId="0" borderId="1" xfId="0" quotePrefix="1" applyFont="1" applyBorder="1"/>
    <xf numFmtId="9" fontId="1" fillId="0" borderId="1" xfId="0" applyNumberFormat="1" applyFont="1" applyBorder="1"/>
    <xf numFmtId="9" fontId="0" fillId="0" borderId="1" xfId="0" applyNumberFormat="1" applyBorder="1"/>
    <xf numFmtId="0" fontId="1" fillId="33" borderId="1" xfId="0" applyFont="1" applyFill="1" applyBorder="1"/>
    <xf numFmtId="9" fontId="0" fillId="33" borderId="1" xfId="0" applyNumberFormat="1" applyFill="1" applyBorder="1"/>
    <xf numFmtId="1" fontId="0" fillId="33" borderId="1" xfId="0" applyNumberFormat="1" applyFill="1" applyBorder="1"/>
    <xf numFmtId="0" fontId="0" fillId="33" borderId="1" xfId="0" applyFill="1" applyBorder="1"/>
    <xf numFmtId="1" fontId="0" fillId="0" borderId="1" xfId="0" applyNumberFormat="1" applyFill="1" applyBorder="1"/>
    <xf numFmtId="0" fontId="2" fillId="0" borderId="3" xfId="0" applyFont="1" applyBorder="1"/>
    <xf numFmtId="0" fontId="0" fillId="0" borderId="7" xfId="0" applyBorder="1"/>
    <xf numFmtId="0" fontId="2" fillId="0" borderId="17" xfId="0" applyFont="1" applyBorder="1"/>
    <xf numFmtId="0" fontId="0" fillId="0" borderId="17" xfId="0" applyBorder="1"/>
    <xf numFmtId="0" fontId="3" fillId="0" borderId="17" xfId="0" applyFont="1" applyBorder="1"/>
    <xf numFmtId="0" fontId="3" fillId="0" borderId="10" xfId="0" applyFont="1" applyBorder="1"/>
    <xf numFmtId="0" fontId="3" fillId="0" borderId="3" xfId="0" applyFont="1" applyBorder="1"/>
    <xf numFmtId="0" fontId="3" fillId="0" borderId="7" xfId="0" applyFont="1" applyBorder="1"/>
    <xf numFmtId="0" fontId="1" fillId="0" borderId="17" xfId="0" applyFont="1" applyBorder="1"/>
    <xf numFmtId="0" fontId="1" fillId="31" borderId="0" xfId="0" quotePrefix="1" applyFont="1" applyFill="1"/>
    <xf numFmtId="0" fontId="33" fillId="0" borderId="0" xfId="0" applyFont="1"/>
    <xf numFmtId="0" fontId="36" fillId="0" borderId="0" xfId="0" applyFont="1"/>
    <xf numFmtId="0" fontId="36" fillId="0" borderId="0" xfId="0" applyFont="1" applyAlignment="1">
      <alignment horizontal="left" vertical="center" indent="4"/>
    </xf>
    <xf numFmtId="0" fontId="37" fillId="0" borderId="0" xfId="0" applyFont="1"/>
    <xf numFmtId="0" fontId="26" fillId="31" borderId="0" xfId="0" applyFont="1" applyFill="1" applyBorder="1" applyAlignment="1">
      <alignment horizontal="center" wrapText="1"/>
    </xf>
    <xf numFmtId="0" fontId="1" fillId="45" borderId="0" xfId="0" quotePrefix="1" applyFont="1" applyFill="1" applyBorder="1" applyAlignment="1">
      <alignment horizontal="center" wrapText="1"/>
    </xf>
    <xf numFmtId="0" fontId="0" fillId="45" borderId="0" xfId="0" applyFill="1" applyBorder="1" applyAlignment="1">
      <alignment horizontal="center" wrapText="1"/>
    </xf>
    <xf numFmtId="0" fontId="3" fillId="40" borderId="4" xfId="0" applyNumberFormat="1" applyFont="1" applyFill="1" applyBorder="1" applyAlignment="1">
      <alignment horizontal="center" wrapText="1"/>
    </xf>
    <xf numFmtId="0" fontId="3" fillId="40" borderId="3" xfId="0" applyNumberFormat="1" applyFont="1" applyFill="1" applyBorder="1" applyAlignment="1">
      <alignment horizontal="center" wrapText="1"/>
    </xf>
    <xf numFmtId="0" fontId="3" fillId="11" borderId="8" xfId="0" applyFont="1" applyFill="1" applyBorder="1" applyAlignment="1">
      <alignment horizontal="center" wrapText="1"/>
    </xf>
    <xf numFmtId="0" fontId="3" fillId="11" borderId="17" xfId="0" applyFont="1" applyFill="1" applyBorder="1" applyAlignment="1">
      <alignment horizontal="center" wrapText="1"/>
    </xf>
    <xf numFmtId="0" fontId="3" fillId="11" borderId="10" xfId="0" applyFont="1" applyFill="1" applyBorder="1" applyAlignment="1">
      <alignment horizontal="center" wrapText="1"/>
    </xf>
    <xf numFmtId="0" fontId="3" fillId="3" borderId="8" xfId="0" applyFont="1" applyFill="1" applyBorder="1" applyAlignment="1">
      <alignment horizontal="center"/>
    </xf>
    <xf numFmtId="0" fontId="3" fillId="3" borderId="17" xfId="0" applyFont="1" applyFill="1" applyBorder="1" applyAlignment="1">
      <alignment horizontal="center"/>
    </xf>
    <xf numFmtId="0" fontId="3" fillId="3" borderId="10" xfId="0" applyFont="1" applyFill="1" applyBorder="1" applyAlignment="1">
      <alignment horizontal="center"/>
    </xf>
    <xf numFmtId="0" fontId="3" fillId="5" borderId="8" xfId="0" applyFont="1" applyFill="1" applyBorder="1" applyAlignment="1">
      <alignment horizontal="center"/>
    </xf>
    <xf numFmtId="0" fontId="3" fillId="5" borderId="17" xfId="0" applyFont="1" applyFill="1" applyBorder="1" applyAlignment="1">
      <alignment horizontal="center"/>
    </xf>
    <xf numFmtId="0" fontId="3" fillId="5" borderId="10" xfId="0" applyFont="1" applyFill="1" applyBorder="1" applyAlignment="1">
      <alignment horizontal="center"/>
    </xf>
    <xf numFmtId="0" fontId="0" fillId="3" borderId="4" xfId="0" applyFill="1" applyBorder="1" applyAlignment="1">
      <alignment wrapText="1"/>
    </xf>
    <xf numFmtId="0" fontId="0" fillId="3" borderId="7" xfId="0" applyFill="1" applyBorder="1" applyAlignment="1">
      <alignment wrapText="1"/>
    </xf>
    <xf numFmtId="0" fontId="0" fillId="3" borderId="3" xfId="0" applyFill="1" applyBorder="1" applyAlignment="1">
      <alignment wrapText="1"/>
    </xf>
    <xf numFmtId="0" fontId="3" fillId="26" borderId="8" xfId="0" applyFont="1" applyFill="1" applyBorder="1" applyAlignment="1">
      <alignment horizontal="center" wrapText="1"/>
    </xf>
    <xf numFmtId="0" fontId="3" fillId="26" borderId="17" xfId="0" applyFont="1" applyFill="1" applyBorder="1" applyAlignment="1">
      <alignment horizontal="center" wrapText="1"/>
    </xf>
    <xf numFmtId="0" fontId="3" fillId="26" borderId="10" xfId="0" applyFont="1" applyFill="1" applyBorder="1" applyAlignment="1">
      <alignment horizontal="center" wrapText="1"/>
    </xf>
    <xf numFmtId="0" fontId="0" fillId="3" borderId="8" xfId="0" applyFill="1" applyBorder="1" applyAlignment="1">
      <alignment horizontal="center" wrapText="1"/>
    </xf>
    <xf numFmtId="0" fontId="0" fillId="3" borderId="17" xfId="0" applyFill="1" applyBorder="1" applyAlignment="1">
      <alignment horizontal="center" wrapText="1"/>
    </xf>
    <xf numFmtId="0" fontId="0" fillId="3" borderId="10" xfId="0" applyFill="1" applyBorder="1" applyAlignment="1">
      <alignment horizontal="center" wrapText="1"/>
    </xf>
    <xf numFmtId="0" fontId="1" fillId="23" borderId="8" xfId="3" applyFont="1" applyFill="1" applyBorder="1" applyAlignment="1">
      <alignment horizontal="center"/>
    </xf>
    <xf numFmtId="0" fontId="1" fillId="23" borderId="17" xfId="3" applyFont="1" applyFill="1" applyBorder="1" applyAlignment="1">
      <alignment horizontal="center"/>
    </xf>
    <xf numFmtId="0" fontId="1" fillId="23" borderId="10" xfId="3" applyFont="1" applyFill="1" applyBorder="1" applyAlignment="1">
      <alignment horizontal="center"/>
    </xf>
    <xf numFmtId="0" fontId="28" fillId="0" borderId="0" xfId="0" applyFont="1" applyAlignment="1">
      <alignment horizontal="center"/>
    </xf>
    <xf numFmtId="0" fontId="25" fillId="0" borderId="1" xfId="2" applyBorder="1" applyAlignment="1">
      <alignment horizontal="center"/>
    </xf>
  </cellXfs>
  <cellStyles count="5">
    <cellStyle name="Currency 2" xfId="4"/>
    <cellStyle name="Hyperlink" xfId="2" builtinId="8"/>
    <cellStyle name="Normal" xfId="0" builtinId="0"/>
    <cellStyle name="Normal 2" xfId="3"/>
    <cellStyle name="Normal_Sheet1" xfId="1"/>
  </cellStyles>
  <dxfs count="0"/>
  <tableStyles count="0" defaultTableStyle="TableStyleMedium2" defaultPivotStyle="PivotStyleLight16"/>
  <colors>
    <mruColors>
      <color rgb="FF66FF33"/>
      <color rgb="FFD60093"/>
      <color rgb="FF00FFFF"/>
      <color rgb="FF0066FF"/>
      <color rgb="FF97E11F"/>
      <color rgb="FFFF99CC"/>
      <color rgb="FFFF99FF"/>
      <color rgb="FFCCFFCC"/>
      <color rgb="FF9999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ujubead1313@yahoo.com" TargetMode="External"/><Relationship Id="rId7" Type="http://schemas.openxmlformats.org/officeDocument/2006/relationships/printerSettings" Target="../printerSettings/printerSettings1.bin"/><Relationship Id="rId2" Type="http://schemas.openxmlformats.org/officeDocument/2006/relationships/hyperlink" Target="mailto:adeshazo@live.com" TargetMode="External"/><Relationship Id="rId1" Type="http://schemas.openxmlformats.org/officeDocument/2006/relationships/hyperlink" Target="mailto:sdestasio@gmail.com" TargetMode="External"/><Relationship Id="rId6" Type="http://schemas.openxmlformats.org/officeDocument/2006/relationships/hyperlink" Target="mailto:cbwst3@gmail.com" TargetMode="External"/><Relationship Id="rId5" Type="http://schemas.openxmlformats.org/officeDocument/2006/relationships/hyperlink" Target="mailto:amanda-roberts@comcast.net" TargetMode="External"/><Relationship Id="rId4" Type="http://schemas.openxmlformats.org/officeDocument/2006/relationships/hyperlink" Target="https://admin.applyweb.com/mason/mail/Send?to=marc.oomme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P/T@6" TargetMode="External"/><Relationship Id="rId2" Type="http://schemas.openxmlformats.org/officeDocument/2006/relationships/hyperlink" Target="mailto:F/T@10" TargetMode="External"/><Relationship Id="rId1" Type="http://schemas.openxmlformats.org/officeDocument/2006/relationships/hyperlink" Target="mailto:F/T@8"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99"/>
  <sheetViews>
    <sheetView tabSelected="1" zoomScaleNormal="100" workbookViewId="0">
      <selection activeCell="D8" sqref="D8"/>
    </sheetView>
  </sheetViews>
  <sheetFormatPr defaultRowHeight="12.75" x14ac:dyDescent="0.2"/>
  <cols>
    <col min="1" max="1" width="9.140625" style="1"/>
    <col min="2" max="2" width="5.5703125" style="1" customWidth="1"/>
    <col min="3" max="3" width="12" style="1" customWidth="1"/>
    <col min="4" max="4" width="11" style="1" customWidth="1"/>
    <col min="5" max="5" width="13.140625" style="1" customWidth="1"/>
    <col min="6" max="6" width="4.5703125" style="1" customWidth="1"/>
    <col min="7" max="7" width="10.28515625" style="1" customWidth="1"/>
    <col min="8" max="8" width="6.42578125" style="1" customWidth="1"/>
    <col min="9" max="9" width="30.28515625" style="1" customWidth="1"/>
    <col min="10" max="10" width="31.85546875" style="1" customWidth="1"/>
    <col min="11" max="11" width="4.42578125" style="115" customWidth="1"/>
    <col min="12" max="12" width="10.85546875" style="1" customWidth="1"/>
    <col min="13" max="13" width="4.5703125" style="1" customWidth="1"/>
    <col min="14" max="15" width="7.28515625" style="1" customWidth="1"/>
    <col min="16" max="16" width="7.5703125" style="3" customWidth="1"/>
    <col min="17" max="17" width="10.28515625" style="1" customWidth="1"/>
    <col min="18" max="18" width="6.140625" style="1" customWidth="1"/>
    <col min="19" max="19" width="13.42578125" style="1" customWidth="1"/>
    <col min="20" max="20" width="7.42578125" style="1" customWidth="1"/>
    <col min="21" max="21" width="9" style="1" customWidth="1"/>
    <col min="22" max="22" width="5.7109375" style="1" customWidth="1"/>
    <col min="23" max="23" width="5.140625" style="23" customWidth="1"/>
    <col min="24" max="24" width="9" style="51" customWidth="1"/>
    <col min="25" max="25" width="5.85546875" style="24" customWidth="1"/>
    <col min="26" max="26" width="4.140625" style="24" customWidth="1"/>
    <col min="27" max="27" width="4.140625" style="137" customWidth="1"/>
    <col min="28" max="28" width="3.5703125" style="137" customWidth="1"/>
    <col min="29" max="29" width="4.140625" style="137" customWidth="1"/>
    <col min="30" max="30" width="5.7109375" style="244" customWidth="1"/>
    <col min="31" max="31" width="4.140625" style="137" customWidth="1"/>
    <col min="32" max="32" width="4.7109375" style="26" customWidth="1"/>
    <col min="33" max="33" width="3.28515625" style="1" customWidth="1"/>
    <col min="34" max="34" width="3.140625" style="1" customWidth="1"/>
    <col min="35" max="35" width="5.28515625" style="1" customWidth="1"/>
    <col min="36" max="36" width="5.140625" style="1" customWidth="1"/>
    <col min="37" max="37" width="5.140625" style="151" customWidth="1"/>
    <col min="38" max="38" width="6.140625" style="1" customWidth="1"/>
    <col min="39" max="39" width="7.7109375" style="1" customWidth="1"/>
    <col min="40" max="40" width="7.5703125" style="1" customWidth="1"/>
    <col min="41" max="41" width="7.28515625" style="1" customWidth="1"/>
    <col min="42" max="42" width="6.85546875" style="1" customWidth="1"/>
    <col min="43" max="44" width="6.42578125" style="1" customWidth="1"/>
    <col min="45" max="45" width="6.28515625" style="1" customWidth="1"/>
    <col min="46" max="46" width="8.42578125" style="1" customWidth="1"/>
    <col min="47" max="47" width="7" style="1" customWidth="1"/>
    <col min="48" max="48" width="12.42578125" style="1" customWidth="1"/>
    <col min="49" max="49" width="5.85546875" style="1" customWidth="1"/>
    <col min="50" max="50" width="7" style="1" customWidth="1"/>
    <col min="51" max="51" width="7.42578125" style="1" customWidth="1"/>
    <col min="52" max="52" width="6.7109375" style="1" customWidth="1"/>
    <col min="53" max="53" width="7.140625" style="38" customWidth="1"/>
    <col min="54" max="54" width="8.42578125" style="38" customWidth="1"/>
    <col min="55" max="55" width="9.140625" style="60"/>
    <col min="56" max="56" width="11" style="380" customWidth="1"/>
    <col min="57" max="57" width="3.140625" style="10" customWidth="1"/>
    <col min="58" max="59" width="4" style="1" customWidth="1"/>
    <col min="60" max="60" width="4.85546875" style="1" customWidth="1"/>
    <col min="61" max="61" width="3.5703125" style="1" customWidth="1"/>
    <col min="62" max="62" width="4" style="10" customWidth="1"/>
    <col min="63" max="63" width="8.140625" style="82" customWidth="1"/>
    <col min="64" max="64" width="10.85546875" style="99" customWidth="1"/>
    <col min="65" max="65" width="38.42578125" style="10" customWidth="1"/>
    <col min="66" max="16384" width="9.140625" style="1"/>
  </cols>
  <sheetData>
    <row r="1" spans="1:65" s="14" customFormat="1" ht="15.75" x14ac:dyDescent="0.25">
      <c r="A1" s="13" t="s">
        <v>959</v>
      </c>
      <c r="K1" s="113"/>
      <c r="P1" s="43"/>
      <c r="W1" s="21"/>
      <c r="X1" s="46"/>
      <c r="AA1" s="102"/>
      <c r="AB1" s="102"/>
      <c r="AC1" s="102"/>
      <c r="AD1" s="243"/>
      <c r="AE1" s="102"/>
      <c r="AG1" s="57"/>
      <c r="AK1" s="147"/>
      <c r="BA1" s="43"/>
      <c r="BB1" s="43"/>
      <c r="BC1" s="43"/>
      <c r="BD1" s="378"/>
      <c r="BE1" s="43"/>
      <c r="BJ1" s="43"/>
      <c r="BK1" s="80"/>
      <c r="BL1" s="100"/>
      <c r="BM1" s="43"/>
    </row>
    <row r="2" spans="1:65" s="14" customFormat="1" x14ac:dyDescent="0.2">
      <c r="K2" s="113"/>
      <c r="P2" s="43"/>
      <c r="W2" s="21"/>
      <c r="X2" s="46"/>
      <c r="AA2" s="102"/>
      <c r="AB2" s="102"/>
      <c r="AC2" s="102"/>
      <c r="AD2" s="243"/>
      <c r="AE2" s="102"/>
      <c r="AK2" s="147"/>
      <c r="AU2" s="54"/>
      <c r="BA2" s="43"/>
      <c r="BB2" s="43"/>
      <c r="BC2" s="43"/>
      <c r="BD2" s="378"/>
      <c r="BE2" s="43"/>
      <c r="BJ2" s="43"/>
      <c r="BK2" s="80"/>
      <c r="BL2" s="100"/>
      <c r="BM2" s="43"/>
    </row>
    <row r="3" spans="1:65" s="14" customFormat="1" x14ac:dyDescent="0.2">
      <c r="A3" s="15"/>
      <c r="B3" s="16" t="s">
        <v>307</v>
      </c>
      <c r="K3" s="113"/>
      <c r="P3" s="43"/>
      <c r="W3" s="21"/>
      <c r="X3" s="46"/>
      <c r="AA3" s="102"/>
      <c r="AB3" s="102"/>
      <c r="AC3" s="102"/>
      <c r="AD3" s="243"/>
      <c r="AE3" s="102"/>
      <c r="AK3" s="147"/>
      <c r="AU3" s="54"/>
      <c r="BA3" s="43"/>
      <c r="BB3" s="43"/>
      <c r="BC3" s="43"/>
      <c r="BD3" s="378"/>
      <c r="BE3" s="43"/>
      <c r="BJ3" s="43"/>
      <c r="BK3" s="80"/>
      <c r="BL3" s="100"/>
      <c r="BM3" s="43"/>
    </row>
    <row r="4" spans="1:65" s="14" customFormat="1" x14ac:dyDescent="0.2">
      <c r="A4" s="166"/>
      <c r="B4" s="16" t="s">
        <v>936</v>
      </c>
      <c r="K4" s="113"/>
      <c r="P4" s="43"/>
      <c r="W4" s="21"/>
      <c r="X4" s="46"/>
      <c r="AA4" s="102"/>
      <c r="AB4" s="102"/>
      <c r="AC4" s="102"/>
      <c r="AD4" s="243"/>
      <c r="AE4" s="102"/>
      <c r="AK4" s="147"/>
      <c r="AU4" s="54"/>
      <c r="AW4" s="57"/>
      <c r="BA4" s="43"/>
      <c r="BB4" s="43"/>
      <c r="BC4" s="43"/>
      <c r="BD4" s="378"/>
      <c r="BE4" s="43"/>
      <c r="BJ4" s="43"/>
      <c r="BK4" s="80"/>
      <c r="BL4" s="100"/>
      <c r="BM4" s="43"/>
    </row>
    <row r="5" spans="1:65" s="14" customFormat="1" x14ac:dyDescent="0.2">
      <c r="A5" s="285"/>
      <c r="B5" s="16" t="s">
        <v>935</v>
      </c>
      <c r="K5" s="113"/>
      <c r="P5" s="43"/>
      <c r="W5" s="21"/>
      <c r="X5" s="46"/>
      <c r="AA5" s="102"/>
      <c r="AB5" s="102"/>
      <c r="AC5" s="102"/>
      <c r="AD5" s="243"/>
      <c r="AE5" s="102"/>
      <c r="AK5" s="147"/>
      <c r="AU5" s="54"/>
      <c r="AW5" s="57"/>
      <c r="BA5" s="43"/>
      <c r="BB5" s="43"/>
      <c r="BC5" s="43"/>
      <c r="BD5" s="378"/>
      <c r="BE5" s="43"/>
      <c r="BJ5" s="43"/>
      <c r="BK5" s="80"/>
      <c r="BL5" s="100"/>
      <c r="BM5" s="43"/>
    </row>
    <row r="6" spans="1:65" s="14" customFormat="1" x14ac:dyDescent="0.2">
      <c r="A6" s="68"/>
      <c r="B6" s="16" t="s">
        <v>296</v>
      </c>
      <c r="K6" s="113"/>
      <c r="P6" s="43"/>
      <c r="T6" s="45"/>
      <c r="W6" s="21"/>
      <c r="X6" s="46"/>
      <c r="AA6" s="102"/>
      <c r="AB6" s="102"/>
      <c r="AC6" s="102"/>
      <c r="AD6" s="243"/>
      <c r="AE6" s="102"/>
      <c r="AI6" s="43"/>
      <c r="AK6" s="147"/>
      <c r="AW6" s="57"/>
      <c r="BA6" s="43"/>
      <c r="BB6" s="43"/>
      <c r="BC6" s="43"/>
      <c r="BD6" s="378"/>
      <c r="BE6" s="43"/>
      <c r="BJ6" s="43"/>
      <c r="BK6" s="80"/>
      <c r="BL6" s="100"/>
      <c r="BM6" s="43"/>
    </row>
    <row r="7" spans="1:65" s="14" customFormat="1" x14ac:dyDescent="0.2">
      <c r="A7" s="88"/>
      <c r="B7" s="73" t="s">
        <v>306</v>
      </c>
      <c r="K7" s="113"/>
      <c r="P7" s="43"/>
      <c r="T7" s="45"/>
      <c r="W7" s="21"/>
      <c r="X7" s="46"/>
      <c r="AA7" s="102"/>
      <c r="AB7" s="102"/>
      <c r="AC7" s="102"/>
      <c r="AD7" s="243"/>
      <c r="AE7" s="102"/>
      <c r="AI7" s="43"/>
      <c r="AK7" s="147"/>
      <c r="AL7" s="1"/>
      <c r="BA7" s="43"/>
      <c r="BB7" s="43"/>
      <c r="BC7" s="43"/>
      <c r="BD7" s="378"/>
      <c r="BE7" s="43"/>
      <c r="BJ7" s="43"/>
      <c r="BK7" s="80"/>
      <c r="BL7" s="100"/>
      <c r="BM7" s="43"/>
    </row>
    <row r="8" spans="1:65" s="14" customFormat="1" x14ac:dyDescent="0.2">
      <c r="A8" s="164"/>
      <c r="B8" s="259" t="s">
        <v>766</v>
      </c>
      <c r="K8" s="113"/>
      <c r="P8" s="43"/>
      <c r="W8" s="21"/>
      <c r="X8" s="46"/>
      <c r="AA8" s="102"/>
      <c r="AB8" s="102"/>
      <c r="AC8" s="102"/>
      <c r="AD8" s="243"/>
      <c r="AE8" s="102"/>
      <c r="AK8" s="147"/>
      <c r="BA8" s="43"/>
      <c r="BB8" s="43"/>
      <c r="BC8" s="43"/>
      <c r="BD8" s="378"/>
      <c r="BE8" s="43"/>
      <c r="BJ8" s="43"/>
      <c r="BK8" s="80"/>
      <c r="BL8" s="100"/>
      <c r="BM8" s="43"/>
    </row>
    <row r="9" spans="1:65" s="14" customFormat="1" x14ac:dyDescent="0.2">
      <c r="A9" s="352"/>
      <c r="B9" s="259" t="s">
        <v>855</v>
      </c>
      <c r="K9" s="113"/>
      <c r="P9" s="43"/>
      <c r="W9" s="21"/>
      <c r="X9" s="46"/>
      <c r="AA9" s="102"/>
      <c r="AB9" s="102"/>
      <c r="AC9" s="102"/>
      <c r="AD9" s="243"/>
      <c r="AE9" s="102"/>
      <c r="AK9" s="147"/>
      <c r="BA9" s="43"/>
      <c r="BB9" s="43"/>
      <c r="BC9" s="43"/>
      <c r="BD9" s="378"/>
      <c r="BE9" s="43"/>
      <c r="BJ9" s="43"/>
      <c r="BK9" s="80"/>
      <c r="BL9" s="100"/>
      <c r="BM9" s="43"/>
    </row>
    <row r="10" spans="1:65" s="14" customFormat="1" x14ac:dyDescent="0.2">
      <c r="A10" s="518"/>
      <c r="B10" s="259" t="s">
        <v>949</v>
      </c>
      <c r="K10" s="113"/>
      <c r="P10" s="43"/>
      <c r="W10" s="21"/>
      <c r="X10" s="46"/>
      <c r="AA10" s="102"/>
      <c r="AB10" s="102"/>
      <c r="AC10" s="102"/>
      <c r="AD10" s="243"/>
      <c r="AE10" s="102"/>
      <c r="AK10" s="147"/>
      <c r="BA10" s="43"/>
      <c r="BB10" s="43"/>
      <c r="BC10" s="43"/>
      <c r="BD10" s="378"/>
      <c r="BE10" s="43"/>
      <c r="BJ10" s="43"/>
      <c r="BK10" s="80"/>
      <c r="BL10" s="100"/>
      <c r="BM10" s="43"/>
    </row>
    <row r="11" spans="1:65" s="14" customFormat="1" x14ac:dyDescent="0.2">
      <c r="A11" s="490"/>
      <c r="B11" s="259" t="s">
        <v>937</v>
      </c>
      <c r="K11" s="113"/>
      <c r="P11" s="43"/>
      <c r="W11" s="21"/>
      <c r="X11" s="46"/>
      <c r="AA11" s="102"/>
      <c r="AB11" s="102"/>
      <c r="AC11" s="102"/>
      <c r="AD11" s="243"/>
      <c r="AE11" s="102"/>
      <c r="AK11" s="147"/>
      <c r="BA11" s="43"/>
      <c r="BB11" s="43"/>
      <c r="BC11" s="43"/>
      <c r="BD11" s="378"/>
      <c r="BE11" s="43"/>
      <c r="BJ11" s="43"/>
      <c r="BK11" s="80"/>
      <c r="BL11" s="100"/>
      <c r="BM11" s="43"/>
    </row>
    <row r="12" spans="1:65" s="14" customFormat="1" ht="29.25" customHeight="1" x14ac:dyDescent="0.25">
      <c r="A12" s="631"/>
      <c r="B12" s="259" t="s">
        <v>956</v>
      </c>
      <c r="K12" s="113"/>
      <c r="P12" s="43"/>
      <c r="W12" s="21"/>
      <c r="X12" s="46"/>
      <c r="AA12" s="102"/>
      <c r="AB12" s="102"/>
      <c r="AC12" s="102"/>
      <c r="AD12" s="243"/>
      <c r="AE12" s="102"/>
      <c r="AK12" s="147"/>
      <c r="AW12" s="656" t="s">
        <v>958</v>
      </c>
      <c r="AX12" s="656"/>
      <c r="AY12" s="656"/>
      <c r="AZ12" s="656"/>
      <c r="BA12" s="43"/>
      <c r="BB12" s="43"/>
      <c r="BC12" s="43"/>
      <c r="BD12" s="378"/>
      <c r="BE12" s="43"/>
      <c r="BJ12" s="43"/>
      <c r="BK12" s="80"/>
      <c r="BL12" s="100"/>
      <c r="BM12" s="43"/>
    </row>
    <row r="13" spans="1:65" s="14" customFormat="1" ht="24.75" customHeight="1" x14ac:dyDescent="0.2">
      <c r="K13" s="113"/>
      <c r="P13" s="103"/>
      <c r="W13" s="21"/>
      <c r="X13" s="104"/>
      <c r="AA13" s="118"/>
      <c r="AB13" s="118"/>
      <c r="AC13" s="118"/>
      <c r="AD13" s="243"/>
      <c r="AE13" s="118"/>
      <c r="AK13" s="147"/>
      <c r="AW13" s="657" t="s">
        <v>957</v>
      </c>
      <c r="AX13" s="658"/>
      <c r="AY13" s="658"/>
      <c r="AZ13" s="658"/>
      <c r="BA13" s="105"/>
      <c r="BB13" s="105"/>
      <c r="BC13" s="106"/>
      <c r="BD13" s="378"/>
      <c r="BE13" s="43"/>
      <c r="BJ13" s="43"/>
      <c r="BK13" s="80"/>
      <c r="BL13" s="107"/>
      <c r="BM13" s="43"/>
    </row>
    <row r="14" spans="1:65" s="14" customFormat="1" ht="59.25" customHeight="1" x14ac:dyDescent="0.25">
      <c r="K14" s="113"/>
      <c r="P14" s="43"/>
      <c r="W14" s="21"/>
      <c r="X14" s="46"/>
      <c r="AA14" s="102"/>
      <c r="AB14" s="102"/>
      <c r="AC14" s="102"/>
      <c r="AD14" s="243"/>
      <c r="AE14" s="102"/>
      <c r="AK14" s="147"/>
      <c r="AL14" s="53"/>
      <c r="AQ14" s="167"/>
      <c r="AT14" s="437" t="s">
        <v>889</v>
      </c>
      <c r="AV14" s="632" t="s">
        <v>913</v>
      </c>
      <c r="AW14" s="659" t="s">
        <v>911</v>
      </c>
      <c r="AX14" s="660"/>
      <c r="AY14" s="660"/>
      <c r="AZ14" s="660"/>
      <c r="BA14" s="43"/>
      <c r="BB14" s="43"/>
      <c r="BC14" s="43"/>
      <c r="BD14" s="378"/>
      <c r="BE14" s="43"/>
      <c r="BJ14" s="43"/>
      <c r="BK14" s="80"/>
      <c r="BL14" s="100"/>
      <c r="BM14" s="43"/>
    </row>
    <row r="15" spans="1:65" s="11" customFormat="1" ht="15.75" customHeight="1" x14ac:dyDescent="0.2">
      <c r="K15" s="114"/>
      <c r="M15" s="12"/>
      <c r="N15" s="12"/>
      <c r="O15" s="19"/>
      <c r="P15" s="94"/>
      <c r="Q15" s="18"/>
      <c r="S15" s="18"/>
      <c r="T15" s="19"/>
      <c r="U15" s="19"/>
      <c r="V15" s="19"/>
      <c r="W15" s="36"/>
      <c r="X15" s="47"/>
      <c r="Y15" s="12"/>
      <c r="Z15" s="27"/>
      <c r="AA15" s="146"/>
      <c r="AB15" s="146"/>
      <c r="AC15" s="146"/>
      <c r="AD15" s="160"/>
      <c r="AE15" s="146"/>
      <c r="AF15" s="19"/>
      <c r="AG15" s="12"/>
      <c r="AH15" s="12"/>
      <c r="AI15" s="12"/>
      <c r="AJ15" s="12"/>
      <c r="AK15" s="148"/>
      <c r="AL15" s="664" t="s">
        <v>285</v>
      </c>
      <c r="AM15" s="665"/>
      <c r="AN15" s="665"/>
      <c r="AO15" s="665"/>
      <c r="AP15" s="665"/>
      <c r="AQ15" s="665"/>
      <c r="AR15" s="665"/>
      <c r="AS15" s="665"/>
      <c r="AT15" s="665"/>
      <c r="AU15" s="665"/>
      <c r="AV15" s="665"/>
      <c r="AW15" s="665"/>
      <c r="AX15" s="665"/>
      <c r="AY15" s="665"/>
      <c r="AZ15" s="666"/>
      <c r="BA15" s="37"/>
      <c r="BB15" s="481"/>
      <c r="BC15" s="59"/>
      <c r="BD15" s="379"/>
      <c r="BE15" s="61"/>
      <c r="BJ15" s="61"/>
      <c r="BK15" s="81"/>
      <c r="BL15" s="101"/>
      <c r="BM15" s="61"/>
    </row>
    <row r="16" spans="1:65" s="11" customFormat="1" ht="39.75" customHeight="1" thickBot="1" x14ac:dyDescent="0.25">
      <c r="K16" s="114"/>
      <c r="P16" s="61"/>
      <c r="T16" s="12"/>
      <c r="U16" s="12"/>
      <c r="V16" s="12"/>
      <c r="W16" s="22"/>
      <c r="X16" s="48"/>
      <c r="Y16" s="12"/>
      <c r="Z16" s="28"/>
      <c r="AA16" s="146"/>
      <c r="AB16" s="146"/>
      <c r="AC16" s="146"/>
      <c r="AD16" s="160"/>
      <c r="AE16" s="146"/>
      <c r="AF16" s="19"/>
      <c r="AG16" s="12"/>
      <c r="AH16" s="12"/>
      <c r="AI16" s="12" t="s">
        <v>293</v>
      </c>
      <c r="AJ16" s="12"/>
      <c r="AK16" s="148"/>
      <c r="AL16" s="670" t="s">
        <v>0</v>
      </c>
      <c r="AM16" s="672"/>
      <c r="AN16" s="671"/>
      <c r="AO16" s="676" t="s">
        <v>1</v>
      </c>
      <c r="AP16" s="677"/>
      <c r="AQ16" s="677"/>
      <c r="AR16" s="678"/>
      <c r="AS16" s="670" t="s">
        <v>2</v>
      </c>
      <c r="AT16" s="672"/>
      <c r="AU16" s="671"/>
      <c r="AV16" s="670" t="s">
        <v>3</v>
      </c>
      <c r="AW16" s="672"/>
      <c r="AX16" s="671"/>
      <c r="AY16" s="670" t="s">
        <v>4</v>
      </c>
      <c r="AZ16" s="671"/>
      <c r="BA16" s="37"/>
      <c r="BB16" s="481"/>
      <c r="BC16" s="59"/>
      <c r="BD16" s="379"/>
      <c r="BE16" s="64">
        <f>16-SUM(BE19:BE78)</f>
        <v>11</v>
      </c>
      <c r="BG16" s="77" t="s">
        <v>302</v>
      </c>
      <c r="BH16" s="69" t="s">
        <v>297</v>
      </c>
      <c r="BI16" s="74" t="s">
        <v>297</v>
      </c>
      <c r="BJ16" s="472"/>
      <c r="BK16" s="81"/>
      <c r="BL16" s="96"/>
      <c r="BM16" s="61"/>
    </row>
    <row r="17" spans="1:72" ht="38.25" customHeight="1" thickTop="1" x14ac:dyDescent="0.2">
      <c r="M17" s="24"/>
      <c r="N17" s="667" t="s">
        <v>189</v>
      </c>
      <c r="O17" s="668"/>
      <c r="P17" s="668"/>
      <c r="Q17" s="669"/>
      <c r="R17" s="34"/>
      <c r="S17" s="39"/>
      <c r="T17" s="44"/>
      <c r="U17" s="44"/>
      <c r="V17" s="44"/>
      <c r="W17" s="40"/>
      <c r="X17" s="49"/>
      <c r="Y17" s="170"/>
      <c r="Z17" s="170"/>
      <c r="AA17" s="673" t="s">
        <v>514</v>
      </c>
      <c r="AB17" s="674"/>
      <c r="AC17" s="674"/>
      <c r="AD17" s="674"/>
      <c r="AE17" s="675"/>
      <c r="AF17" s="172"/>
      <c r="AG17" s="173"/>
      <c r="AH17" s="173"/>
      <c r="AI17" s="173"/>
      <c r="AJ17" s="173"/>
      <c r="AK17" s="149"/>
      <c r="AL17" s="394" t="s">
        <v>895</v>
      </c>
      <c r="AM17" s="2"/>
      <c r="AN17" s="2"/>
      <c r="AO17" s="2"/>
      <c r="AP17" s="2"/>
      <c r="AQ17" s="2"/>
      <c r="AR17" s="2"/>
      <c r="AS17" s="161" t="s">
        <v>284</v>
      </c>
      <c r="AT17" s="169" t="s">
        <v>586</v>
      </c>
      <c r="AU17" s="3"/>
      <c r="AV17" s="395" t="s">
        <v>896</v>
      </c>
      <c r="AW17" s="661" t="s">
        <v>583</v>
      </c>
      <c r="AX17" s="662"/>
      <c r="AY17" s="662"/>
      <c r="AZ17" s="663"/>
      <c r="BB17" s="480"/>
      <c r="BG17" s="78" t="s">
        <v>303</v>
      </c>
      <c r="BH17" s="70" t="s">
        <v>298</v>
      </c>
      <c r="BI17" s="75" t="s">
        <v>300</v>
      </c>
      <c r="BJ17" s="473"/>
      <c r="BL17" s="97"/>
    </row>
    <row r="18" spans="1:72" s="4" customFormat="1" ht="42.75" customHeight="1" thickBot="1" x14ac:dyDescent="0.25">
      <c r="A18" s="4" t="s">
        <v>5</v>
      </c>
      <c r="B18" s="4" t="s">
        <v>188</v>
      </c>
      <c r="C18" s="4" t="s">
        <v>6</v>
      </c>
      <c r="D18" s="4" t="s">
        <v>7</v>
      </c>
      <c r="E18" s="4" t="s">
        <v>9</v>
      </c>
      <c r="F18" s="4" t="s">
        <v>10</v>
      </c>
      <c r="G18" s="4" t="s">
        <v>11</v>
      </c>
      <c r="H18" s="4" t="s">
        <v>319</v>
      </c>
      <c r="I18" s="4" t="s">
        <v>767</v>
      </c>
      <c r="J18" s="4" t="s">
        <v>645</v>
      </c>
      <c r="K18" s="116" t="s">
        <v>312</v>
      </c>
      <c r="L18" s="4" t="s">
        <v>13</v>
      </c>
      <c r="M18" s="4" t="s">
        <v>851</v>
      </c>
      <c r="N18" s="7" t="s">
        <v>14</v>
      </c>
      <c r="O18" s="7" t="s">
        <v>15</v>
      </c>
      <c r="P18" s="355" t="s">
        <v>16</v>
      </c>
      <c r="Q18" s="7" t="s">
        <v>17</v>
      </c>
      <c r="R18" s="35" t="s">
        <v>270</v>
      </c>
      <c r="S18" s="41" t="s">
        <v>870</v>
      </c>
      <c r="T18" s="41" t="s">
        <v>290</v>
      </c>
      <c r="U18" s="41" t="s">
        <v>291</v>
      </c>
      <c r="V18" s="41" t="s">
        <v>853</v>
      </c>
      <c r="W18" s="42" t="s">
        <v>854</v>
      </c>
      <c r="X18" s="50" t="s">
        <v>292</v>
      </c>
      <c r="Y18" s="171" t="s">
        <v>318</v>
      </c>
      <c r="Z18" s="171" t="s">
        <v>277</v>
      </c>
      <c r="AA18" s="138" t="s">
        <v>324</v>
      </c>
      <c r="AB18" s="138" t="s">
        <v>321</v>
      </c>
      <c r="AC18" s="138" t="s">
        <v>322</v>
      </c>
      <c r="AD18" s="138" t="s">
        <v>877</v>
      </c>
      <c r="AE18" s="138" t="s">
        <v>320</v>
      </c>
      <c r="AF18" s="174" t="s">
        <v>279</v>
      </c>
      <c r="AG18" s="175" t="s">
        <v>334</v>
      </c>
      <c r="AH18" s="175" t="s">
        <v>287</v>
      </c>
      <c r="AI18" s="175" t="s">
        <v>513</v>
      </c>
      <c r="AJ18" s="175" t="s">
        <v>289</v>
      </c>
      <c r="AK18" s="150" t="s">
        <v>273</v>
      </c>
      <c r="AL18" s="4" t="s">
        <v>901</v>
      </c>
      <c r="AM18" s="4" t="s">
        <v>579</v>
      </c>
      <c r="AN18" s="4" t="s">
        <v>276</v>
      </c>
      <c r="AO18" s="4" t="s">
        <v>282</v>
      </c>
      <c r="AP18" s="4" t="s">
        <v>283</v>
      </c>
      <c r="AQ18" s="4" t="s">
        <v>582</v>
      </c>
      <c r="AR18" s="4" t="s">
        <v>581</v>
      </c>
      <c r="AS18" s="33" t="s">
        <v>892</v>
      </c>
      <c r="AT18" s="168" t="s">
        <v>585</v>
      </c>
      <c r="AU18" s="4" t="s">
        <v>580</v>
      </c>
      <c r="AV18" s="4" t="s">
        <v>903</v>
      </c>
      <c r="AW18" s="33" t="s">
        <v>584</v>
      </c>
      <c r="AX18" s="33" t="s">
        <v>904</v>
      </c>
      <c r="AY18" s="33" t="s">
        <v>884</v>
      </c>
      <c r="AZ18" s="33" t="s">
        <v>885</v>
      </c>
      <c r="BA18" s="20" t="s">
        <v>871</v>
      </c>
      <c r="BB18" s="479" t="s">
        <v>931</v>
      </c>
      <c r="BC18" s="482" t="s">
        <v>295</v>
      </c>
      <c r="BD18" s="381" t="s">
        <v>914</v>
      </c>
      <c r="BE18" s="62" t="s">
        <v>294</v>
      </c>
      <c r="BF18" s="4" t="s">
        <v>269</v>
      </c>
      <c r="BG18" s="79" t="s">
        <v>304</v>
      </c>
      <c r="BH18" s="71" t="s">
        <v>299</v>
      </c>
      <c r="BI18" s="76" t="s">
        <v>301</v>
      </c>
      <c r="BJ18" s="474"/>
      <c r="BK18" s="83" t="s">
        <v>305</v>
      </c>
      <c r="BL18" s="98"/>
      <c r="BM18" s="62" t="s">
        <v>269</v>
      </c>
    </row>
    <row r="19" spans="1:72" s="10" customFormat="1" x14ac:dyDescent="0.2">
      <c r="A19" s="215">
        <v>1415</v>
      </c>
      <c r="B19" s="215" t="s">
        <v>40</v>
      </c>
      <c r="C19" s="327" t="s">
        <v>336</v>
      </c>
      <c r="D19" s="327" t="s">
        <v>105</v>
      </c>
      <c r="E19" s="327" t="s">
        <v>337</v>
      </c>
      <c r="F19" s="319" t="s">
        <v>641</v>
      </c>
      <c r="G19" s="319">
        <v>201510</v>
      </c>
      <c r="H19" s="327" t="s">
        <v>338</v>
      </c>
      <c r="I19" s="208" t="s">
        <v>700</v>
      </c>
      <c r="J19" s="579" t="s">
        <v>700</v>
      </c>
      <c r="K19" s="319"/>
      <c r="L19" s="208" t="s">
        <v>810</v>
      </c>
      <c r="M19" s="337" t="s">
        <v>852</v>
      </c>
      <c r="N19" s="208">
        <v>21747</v>
      </c>
      <c r="O19" s="208">
        <v>0</v>
      </c>
      <c r="P19" s="357">
        <v>0</v>
      </c>
      <c r="Q19" s="208">
        <v>21747</v>
      </c>
      <c r="R19" s="319"/>
      <c r="S19" s="319">
        <v>7474</v>
      </c>
      <c r="T19" s="10">
        <f t="shared" ref="T19:T25" si="0">P19</f>
        <v>0</v>
      </c>
      <c r="U19" s="10">
        <f t="shared" ref="U19:U25" si="1">S19-T19</f>
        <v>7474</v>
      </c>
      <c r="V19" s="319"/>
      <c r="W19" s="343"/>
      <c r="X19" s="343">
        <f t="shared" ref="X19:X25" si="2">U19-(V19+W19)</f>
        <v>7474</v>
      </c>
      <c r="Y19" s="343"/>
      <c r="Z19" s="343"/>
      <c r="AA19" s="319"/>
      <c r="AB19" s="319"/>
      <c r="AC19" s="328">
        <v>1.5</v>
      </c>
      <c r="AD19" s="329"/>
      <c r="AE19" s="330"/>
      <c r="AF19" s="344" t="s">
        <v>274</v>
      </c>
      <c r="AG19" s="238" t="s">
        <v>267</v>
      </c>
      <c r="AH19" s="136" t="s">
        <v>699</v>
      </c>
      <c r="AI19" s="136" t="s">
        <v>765</v>
      </c>
      <c r="AJ19" s="119"/>
      <c r="AK19" s="153"/>
      <c r="AL19" s="119"/>
      <c r="AM19" s="119"/>
      <c r="AN19" s="119"/>
      <c r="AO19" s="119"/>
      <c r="AP19" s="119"/>
      <c r="AQ19" s="119"/>
      <c r="AR19" s="119"/>
      <c r="AS19" s="119"/>
      <c r="AT19" s="119"/>
      <c r="AU19" s="119"/>
      <c r="AV19" s="119">
        <v>400</v>
      </c>
      <c r="AW19" s="119">
        <v>1500</v>
      </c>
      <c r="AX19" s="119"/>
      <c r="AY19" s="119"/>
      <c r="AZ19" s="119"/>
      <c r="BA19" s="478">
        <f t="shared" ref="BA19:BA25" si="3">SUM(AL19:AZ19)</f>
        <v>1900</v>
      </c>
      <c r="BB19" s="480">
        <f t="shared" ref="BB19:BB25" si="4">V19+BA19</f>
        <v>1900</v>
      </c>
      <c r="BC19" s="483">
        <f t="shared" ref="BC19:BC25" si="5">X19-BA19</f>
        <v>5574</v>
      </c>
      <c r="BD19" s="380">
        <f t="shared" ref="BD19:BD25" si="6">BC19/S19</f>
        <v>0.74578538934974581</v>
      </c>
      <c r="BE19" s="121"/>
      <c r="BF19" s="119"/>
      <c r="BG19" s="119" t="s">
        <v>244</v>
      </c>
      <c r="BH19" s="119" t="s">
        <v>288</v>
      </c>
      <c r="BI19" s="119" t="s">
        <v>288</v>
      </c>
      <c r="BK19" s="538" t="s">
        <v>947</v>
      </c>
      <c r="BL19" s="600"/>
      <c r="BM19" s="119"/>
      <c r="BN19" s="119"/>
      <c r="BO19" s="265"/>
      <c r="BP19" s="265"/>
      <c r="BQ19" s="265"/>
      <c r="BR19" s="265"/>
      <c r="BS19" s="265"/>
      <c r="BT19" s="265"/>
    </row>
    <row r="20" spans="1:72" s="265" customFormat="1" x14ac:dyDescent="0.2">
      <c r="A20" s="117">
        <v>1415</v>
      </c>
      <c r="B20" s="117" t="s">
        <v>40</v>
      </c>
      <c r="C20" s="90" t="s">
        <v>339</v>
      </c>
      <c r="D20" s="90" t="s">
        <v>103</v>
      </c>
      <c r="E20" s="90" t="s">
        <v>340</v>
      </c>
      <c r="F20" s="90" t="s">
        <v>641</v>
      </c>
      <c r="G20" s="90">
        <v>201510</v>
      </c>
      <c r="H20" s="90" t="s">
        <v>338</v>
      </c>
      <c r="I20" s="43" t="s">
        <v>768</v>
      </c>
      <c r="J20" s="110"/>
      <c r="K20" s="91"/>
      <c r="L20" s="1" t="s">
        <v>665</v>
      </c>
      <c r="M20" s="100" t="s">
        <v>897</v>
      </c>
      <c r="N20" s="1">
        <v>21747</v>
      </c>
      <c r="O20" s="1">
        <v>20500</v>
      </c>
      <c r="P20" s="356">
        <v>2885</v>
      </c>
      <c r="Q20" s="1">
        <v>1247</v>
      </c>
      <c r="R20" s="90"/>
      <c r="S20" s="199">
        <v>7474</v>
      </c>
      <c r="T20" s="10">
        <f t="shared" si="0"/>
        <v>2885</v>
      </c>
      <c r="U20" s="10">
        <f t="shared" si="1"/>
        <v>4589</v>
      </c>
      <c r="V20" s="90"/>
      <c r="W20" s="90"/>
      <c r="X20" s="207">
        <f t="shared" si="2"/>
        <v>4589</v>
      </c>
      <c r="Y20" s="207"/>
      <c r="Z20" s="207"/>
      <c r="AA20" s="142"/>
      <c r="AB20" s="142"/>
      <c r="AC20" s="143">
        <v>2</v>
      </c>
      <c r="AD20" s="245"/>
      <c r="AE20" s="144"/>
      <c r="AF20" s="211" t="s">
        <v>275</v>
      </c>
      <c r="AG20" s="117" t="s">
        <v>267</v>
      </c>
      <c r="AH20" s="177" t="s">
        <v>314</v>
      </c>
      <c r="AI20" s="1"/>
      <c r="AJ20" s="1"/>
      <c r="AK20" s="153"/>
      <c r="AL20" s="1"/>
      <c r="AM20" s="1"/>
      <c r="AN20" s="1"/>
      <c r="AO20" s="1"/>
      <c r="AP20" s="1"/>
      <c r="AQ20" s="1"/>
      <c r="AR20" s="1"/>
      <c r="AS20" s="1"/>
      <c r="AT20" s="1"/>
      <c r="AU20" s="1"/>
      <c r="AV20" s="1"/>
      <c r="AW20" s="1"/>
      <c r="AX20" s="1"/>
      <c r="AY20" s="1"/>
      <c r="AZ20" s="1"/>
      <c r="BA20" s="478">
        <f t="shared" si="3"/>
        <v>0</v>
      </c>
      <c r="BB20" s="480">
        <f t="shared" si="4"/>
        <v>0</v>
      </c>
      <c r="BC20" s="483">
        <f t="shared" si="5"/>
        <v>4589</v>
      </c>
      <c r="BD20" s="380">
        <f t="shared" si="6"/>
        <v>0.613995183302114</v>
      </c>
      <c r="BE20" s="63"/>
      <c r="BF20" s="177"/>
      <c r="BG20" s="1"/>
      <c r="BH20" s="1"/>
      <c r="BI20" s="1"/>
      <c r="BJ20" s="10"/>
      <c r="BK20" s="484" t="s">
        <v>933</v>
      </c>
      <c r="BL20" s="99"/>
      <c r="BM20" s="485" t="s">
        <v>934</v>
      </c>
      <c r="BN20" s="55"/>
    </row>
    <row r="21" spans="1:72" s="265" customFormat="1" x14ac:dyDescent="0.2">
      <c r="A21" s="117">
        <v>1415</v>
      </c>
      <c r="B21" s="194" t="s">
        <v>40</v>
      </c>
      <c r="C21" s="110" t="s">
        <v>341</v>
      </c>
      <c r="D21" s="110" t="s">
        <v>184</v>
      </c>
      <c r="E21" s="110" t="s">
        <v>149</v>
      </c>
      <c r="F21" s="110" t="s">
        <v>641</v>
      </c>
      <c r="G21" s="90">
        <v>201510</v>
      </c>
      <c r="H21" s="90" t="s">
        <v>338</v>
      </c>
      <c r="I21" s="90" t="s">
        <v>769</v>
      </c>
      <c r="J21" s="27" t="s">
        <v>701</v>
      </c>
      <c r="K21" s="91"/>
      <c r="L21" s="1" t="s">
        <v>811</v>
      </c>
      <c r="M21" s="100" t="s">
        <v>897</v>
      </c>
      <c r="N21" s="14">
        <v>21747</v>
      </c>
      <c r="O21" s="1">
        <v>20500</v>
      </c>
      <c r="P21" s="356">
        <v>2413</v>
      </c>
      <c r="Q21" s="1">
        <v>1247</v>
      </c>
      <c r="R21" s="90"/>
      <c r="S21" s="90">
        <v>7474</v>
      </c>
      <c r="T21" s="10">
        <f t="shared" si="0"/>
        <v>2413</v>
      </c>
      <c r="U21" s="10">
        <f t="shared" si="1"/>
        <v>5061</v>
      </c>
      <c r="V21" s="90"/>
      <c r="W21" s="90"/>
      <c r="X21" s="207">
        <f t="shared" si="2"/>
        <v>5061</v>
      </c>
      <c r="Y21" s="207"/>
      <c r="Z21" s="207"/>
      <c r="AA21" s="142"/>
      <c r="AB21" s="142"/>
      <c r="AC21" s="143">
        <v>1.5</v>
      </c>
      <c r="AD21" s="245"/>
      <c r="AE21" s="144"/>
      <c r="AF21" s="211" t="s">
        <v>274</v>
      </c>
      <c r="AG21" s="117" t="s">
        <v>267</v>
      </c>
      <c r="AH21" s="177" t="s">
        <v>699</v>
      </c>
      <c r="AI21" s="102" t="s">
        <v>765</v>
      </c>
      <c r="AJ21" s="1"/>
      <c r="AK21" s="153"/>
      <c r="AL21" s="1"/>
      <c r="AM21" s="1"/>
      <c r="AN21" s="1"/>
      <c r="AO21" s="1"/>
      <c r="AP21" s="1"/>
      <c r="AQ21" s="1"/>
      <c r="AR21" s="1"/>
      <c r="AS21" s="1"/>
      <c r="AT21" s="1"/>
      <c r="AU21" s="1"/>
      <c r="AV21" s="1"/>
      <c r="AW21" s="1">
        <v>600</v>
      </c>
      <c r="AX21" s="1"/>
      <c r="AY21" s="1"/>
      <c r="AZ21" s="1"/>
      <c r="BA21" s="478">
        <f t="shared" si="3"/>
        <v>600</v>
      </c>
      <c r="BB21" s="480">
        <f t="shared" si="4"/>
        <v>600</v>
      </c>
      <c r="BC21" s="483">
        <f t="shared" si="5"/>
        <v>4461</v>
      </c>
      <c r="BD21" s="380">
        <f t="shared" si="6"/>
        <v>0.59686914637409683</v>
      </c>
      <c r="BE21" s="10"/>
      <c r="BF21" s="1"/>
      <c r="BG21" s="1" t="s">
        <v>244</v>
      </c>
      <c r="BH21" s="1" t="s">
        <v>244</v>
      </c>
      <c r="BI21" s="1" t="s">
        <v>288</v>
      </c>
      <c r="BJ21" s="10"/>
      <c r="BK21" s="538" t="s">
        <v>947</v>
      </c>
      <c r="BL21" s="99"/>
      <c r="BM21" s="10"/>
      <c r="BN21" s="55"/>
    </row>
    <row r="22" spans="1:72" s="265" customFormat="1" x14ac:dyDescent="0.2">
      <c r="A22" s="117">
        <v>1415</v>
      </c>
      <c r="B22" s="194" t="s">
        <v>40</v>
      </c>
      <c r="C22" s="91" t="s">
        <v>342</v>
      </c>
      <c r="D22" s="110" t="s">
        <v>343</v>
      </c>
      <c r="E22" s="110" t="s">
        <v>344</v>
      </c>
      <c r="F22" s="110" t="s">
        <v>641</v>
      </c>
      <c r="G22" s="90">
        <v>201510</v>
      </c>
      <c r="H22" s="90" t="s">
        <v>338</v>
      </c>
      <c r="I22" s="90" t="s">
        <v>702</v>
      </c>
      <c r="J22" s="27" t="s">
        <v>702</v>
      </c>
      <c r="K22" s="91"/>
      <c r="L22" s="1" t="s">
        <v>812</v>
      </c>
      <c r="M22" s="100" t="s">
        <v>897</v>
      </c>
      <c r="N22" s="1">
        <v>21747</v>
      </c>
      <c r="O22" s="1">
        <v>20500</v>
      </c>
      <c r="P22" s="356">
        <v>18323</v>
      </c>
      <c r="Q22" s="1">
        <v>1247</v>
      </c>
      <c r="R22" s="90"/>
      <c r="S22" s="90">
        <v>7474</v>
      </c>
      <c r="T22" s="10">
        <f t="shared" si="0"/>
        <v>18323</v>
      </c>
      <c r="U22" s="10">
        <f t="shared" si="1"/>
        <v>-10849</v>
      </c>
      <c r="V22" s="90"/>
      <c r="W22" s="90"/>
      <c r="X22" s="207">
        <f t="shared" si="2"/>
        <v>-10849</v>
      </c>
      <c r="Y22" s="207"/>
      <c r="Z22" s="207"/>
      <c r="AA22" s="142"/>
      <c r="AB22" s="142"/>
      <c r="AC22" s="143">
        <v>1.5</v>
      </c>
      <c r="AD22" s="245"/>
      <c r="AE22" s="144"/>
      <c r="AF22" s="129" t="s">
        <v>275</v>
      </c>
      <c r="AG22" s="117" t="s">
        <v>267</v>
      </c>
      <c r="AH22" s="177" t="s">
        <v>699</v>
      </c>
      <c r="AI22" s="102" t="s">
        <v>765</v>
      </c>
      <c r="AJ22" s="1"/>
      <c r="AK22" s="151"/>
      <c r="AL22" s="1"/>
      <c r="AM22" s="1"/>
      <c r="AN22" s="1"/>
      <c r="AO22" s="1"/>
      <c r="AP22" s="1"/>
      <c r="AQ22" s="1"/>
      <c r="AR22" s="1"/>
      <c r="AS22" s="1"/>
      <c r="AT22" s="1"/>
      <c r="AU22" s="1"/>
      <c r="AV22" s="87"/>
      <c r="AW22" s="87">
        <v>600</v>
      </c>
      <c r="AX22" s="87"/>
      <c r="AY22" s="1"/>
      <c r="AZ22" s="1"/>
      <c r="BA22" s="478">
        <f t="shared" si="3"/>
        <v>600</v>
      </c>
      <c r="BB22" s="480">
        <f t="shared" si="4"/>
        <v>600</v>
      </c>
      <c r="BC22" s="483">
        <f t="shared" si="5"/>
        <v>-11449</v>
      </c>
      <c r="BD22" s="380">
        <f t="shared" si="6"/>
        <v>-1.5318437249130319</v>
      </c>
      <c r="BE22" s="10"/>
      <c r="BF22" s="1"/>
      <c r="BG22" s="1" t="s">
        <v>244</v>
      </c>
      <c r="BH22" s="1" t="s">
        <v>288</v>
      </c>
      <c r="BI22" s="1" t="s">
        <v>288</v>
      </c>
      <c r="BJ22" s="10"/>
      <c r="BK22" s="484" t="s">
        <v>933</v>
      </c>
      <c r="BL22" s="99"/>
      <c r="BM22" s="10"/>
      <c r="BN22" s="1"/>
    </row>
    <row r="23" spans="1:72" s="265" customFormat="1" x14ac:dyDescent="0.2">
      <c r="A23" s="117">
        <v>1415</v>
      </c>
      <c r="B23" s="117" t="s">
        <v>40</v>
      </c>
      <c r="C23" s="90" t="s">
        <v>345</v>
      </c>
      <c r="D23" s="90" t="s">
        <v>346</v>
      </c>
      <c r="E23" s="90" t="s">
        <v>347</v>
      </c>
      <c r="F23" s="90" t="s">
        <v>641</v>
      </c>
      <c r="G23" s="90">
        <v>201510</v>
      </c>
      <c r="H23" s="90" t="s">
        <v>338</v>
      </c>
      <c r="I23" s="1" t="s">
        <v>770</v>
      </c>
      <c r="J23" s="27" t="s">
        <v>703</v>
      </c>
      <c r="K23" s="91"/>
      <c r="L23" s="1" t="s">
        <v>688</v>
      </c>
      <c r="M23" s="100" t="s">
        <v>897</v>
      </c>
      <c r="N23" s="1">
        <v>21747</v>
      </c>
      <c r="O23" s="1">
        <v>20500</v>
      </c>
      <c r="P23" s="356">
        <v>374</v>
      </c>
      <c r="Q23" s="1">
        <v>1247</v>
      </c>
      <c r="R23" s="90"/>
      <c r="S23" s="90">
        <v>7474</v>
      </c>
      <c r="T23" s="10">
        <f t="shared" si="0"/>
        <v>374</v>
      </c>
      <c r="U23" s="10">
        <f t="shared" si="1"/>
        <v>7100</v>
      </c>
      <c r="V23" s="90">
        <v>2700</v>
      </c>
      <c r="W23" s="29"/>
      <c r="X23" s="207">
        <f t="shared" si="2"/>
        <v>4400</v>
      </c>
      <c r="Y23" s="207"/>
      <c r="Z23" s="207"/>
      <c r="AA23" s="142"/>
      <c r="AB23" s="142"/>
      <c r="AC23" s="143">
        <v>2</v>
      </c>
      <c r="AD23" s="245"/>
      <c r="AE23" s="144"/>
      <c r="AF23" s="129" t="s">
        <v>274</v>
      </c>
      <c r="AG23" s="117" t="s">
        <v>267</v>
      </c>
      <c r="AH23" s="177" t="s">
        <v>699</v>
      </c>
      <c r="AI23" s="102" t="s">
        <v>765</v>
      </c>
      <c r="AJ23" s="1"/>
      <c r="AK23" s="151"/>
      <c r="AL23" s="1">
        <v>1112</v>
      </c>
      <c r="AM23" s="1"/>
      <c r="AN23" s="1"/>
      <c r="AO23" s="1"/>
      <c r="AP23" s="1"/>
      <c r="AQ23" s="1"/>
      <c r="AR23" s="1"/>
      <c r="AS23" s="1"/>
      <c r="AT23" s="1"/>
      <c r="AU23" s="1"/>
      <c r="AV23" s="1"/>
      <c r="AW23" s="1"/>
      <c r="AX23" s="1"/>
      <c r="AY23" s="1"/>
      <c r="AZ23" s="1"/>
      <c r="BA23" s="478">
        <f t="shared" si="3"/>
        <v>1112</v>
      </c>
      <c r="BB23" s="480">
        <f t="shared" si="4"/>
        <v>3812</v>
      </c>
      <c r="BC23" s="483">
        <f t="shared" si="5"/>
        <v>3288</v>
      </c>
      <c r="BD23" s="380">
        <f t="shared" si="6"/>
        <v>0.43992507358843991</v>
      </c>
      <c r="BE23" s="10"/>
      <c r="BF23" s="1"/>
      <c r="BG23" s="1" t="s">
        <v>244</v>
      </c>
      <c r="BH23" s="1" t="s">
        <v>244</v>
      </c>
      <c r="BI23" s="1" t="s">
        <v>244</v>
      </c>
      <c r="BJ23" s="10"/>
      <c r="BK23" s="484" t="s">
        <v>933</v>
      </c>
      <c r="BL23" s="99"/>
      <c r="BM23" s="10"/>
      <c r="BN23" s="17"/>
      <c r="BO23" s="275"/>
      <c r="BP23" s="275"/>
      <c r="BQ23" s="275"/>
      <c r="BR23" s="275"/>
      <c r="BS23" s="275"/>
      <c r="BT23" s="275"/>
    </row>
    <row r="24" spans="1:72" s="265" customFormat="1" ht="25.5" x14ac:dyDescent="0.2">
      <c r="A24" s="117">
        <v>1415</v>
      </c>
      <c r="B24" s="117" t="s">
        <v>40</v>
      </c>
      <c r="C24" s="90" t="s">
        <v>348</v>
      </c>
      <c r="D24" s="90" t="s">
        <v>349</v>
      </c>
      <c r="E24" s="90" t="s">
        <v>350</v>
      </c>
      <c r="F24" s="90" t="s">
        <v>641</v>
      </c>
      <c r="G24" s="90">
        <v>201510</v>
      </c>
      <c r="H24" s="90" t="s">
        <v>338</v>
      </c>
      <c r="I24" s="110" t="s">
        <v>704</v>
      </c>
      <c r="J24" s="27" t="s">
        <v>704</v>
      </c>
      <c r="K24" s="91"/>
      <c r="L24" s="1" t="s">
        <v>813</v>
      </c>
      <c r="M24" s="100" t="s">
        <v>897</v>
      </c>
      <c r="N24" s="1">
        <v>21747</v>
      </c>
      <c r="O24" s="1">
        <v>20500</v>
      </c>
      <c r="P24" s="356">
        <v>3470</v>
      </c>
      <c r="Q24" s="1">
        <v>1247</v>
      </c>
      <c r="R24" s="90"/>
      <c r="S24" s="90">
        <v>7474</v>
      </c>
      <c r="T24" s="10">
        <f t="shared" si="0"/>
        <v>3470</v>
      </c>
      <c r="U24" s="10">
        <f t="shared" si="1"/>
        <v>4004</v>
      </c>
      <c r="V24" s="90"/>
      <c r="W24" s="90"/>
      <c r="X24" s="207">
        <f t="shared" si="2"/>
        <v>4004</v>
      </c>
      <c r="Y24" s="207"/>
      <c r="Z24" s="207"/>
      <c r="AA24" s="142"/>
      <c r="AB24" s="142"/>
      <c r="AC24" s="143">
        <v>1.5</v>
      </c>
      <c r="AD24" s="245">
        <v>1</v>
      </c>
      <c r="AE24" s="144"/>
      <c r="AF24" s="129" t="s">
        <v>274</v>
      </c>
      <c r="AG24" s="117" t="s">
        <v>267</v>
      </c>
      <c r="AH24" s="177" t="s">
        <v>699</v>
      </c>
      <c r="AI24" s="102" t="s">
        <v>765</v>
      </c>
      <c r="AJ24" s="1"/>
      <c r="AK24" s="153"/>
      <c r="AL24" s="32"/>
      <c r="AM24" s="31"/>
      <c r="AN24" s="31"/>
      <c r="AO24" s="32">
        <v>1000</v>
      </c>
      <c r="AP24" s="31"/>
      <c r="AQ24" s="31"/>
      <c r="AR24" s="31"/>
      <c r="AS24" s="31"/>
      <c r="AT24" s="31"/>
      <c r="AU24" s="32"/>
      <c r="AV24" s="31"/>
      <c r="AW24" s="31"/>
      <c r="AX24" s="31"/>
      <c r="AY24" s="31"/>
      <c r="AZ24" s="31"/>
      <c r="BA24" s="478">
        <f t="shared" si="3"/>
        <v>1000</v>
      </c>
      <c r="BB24" s="480">
        <f t="shared" si="4"/>
        <v>1000</v>
      </c>
      <c r="BC24" s="483">
        <f t="shared" si="5"/>
        <v>3004</v>
      </c>
      <c r="BD24" s="380">
        <f t="shared" si="6"/>
        <v>0.40192667915440194</v>
      </c>
      <c r="BE24" s="52"/>
      <c r="BF24" s="31"/>
      <c r="BG24" s="31" t="s">
        <v>244</v>
      </c>
      <c r="BH24" s="31" t="s">
        <v>244</v>
      </c>
      <c r="BI24" s="31" t="s">
        <v>244</v>
      </c>
      <c r="BJ24" s="52"/>
      <c r="BK24" s="538" t="s">
        <v>947</v>
      </c>
      <c r="BL24" s="97"/>
      <c r="BM24" s="52"/>
      <c r="BN24" s="1"/>
      <c r="BO24" s="275"/>
      <c r="BP24" s="275"/>
      <c r="BQ24" s="275"/>
      <c r="BR24" s="275"/>
      <c r="BS24" s="275"/>
      <c r="BT24" s="275"/>
    </row>
    <row r="25" spans="1:72" s="265" customFormat="1" x14ac:dyDescent="0.2">
      <c r="A25" s="238">
        <v>1415</v>
      </c>
      <c r="B25" s="238" t="s">
        <v>40</v>
      </c>
      <c r="C25" s="340" t="s">
        <v>351</v>
      </c>
      <c r="D25" s="340" t="s">
        <v>103</v>
      </c>
      <c r="E25" s="340" t="s">
        <v>352</v>
      </c>
      <c r="F25" s="319" t="s">
        <v>641</v>
      </c>
      <c r="G25" s="319">
        <v>201510</v>
      </c>
      <c r="H25" s="319" t="s">
        <v>338</v>
      </c>
      <c r="I25" s="319" t="s">
        <v>771</v>
      </c>
      <c r="J25" s="327"/>
      <c r="K25" s="340"/>
      <c r="L25" s="119" t="s">
        <v>814</v>
      </c>
      <c r="M25" s="337" t="s">
        <v>852</v>
      </c>
      <c r="N25" s="119">
        <v>21747</v>
      </c>
      <c r="O25" s="119">
        <v>0</v>
      </c>
      <c r="P25" s="356">
        <v>17699</v>
      </c>
      <c r="Q25" s="119">
        <v>4048</v>
      </c>
      <c r="R25" s="319"/>
      <c r="S25" s="321">
        <v>7474</v>
      </c>
      <c r="T25" s="10">
        <f t="shared" si="0"/>
        <v>17699</v>
      </c>
      <c r="U25" s="10">
        <f t="shared" si="1"/>
        <v>-10225</v>
      </c>
      <c r="V25" s="319"/>
      <c r="W25" s="319"/>
      <c r="X25" s="343">
        <f t="shared" si="2"/>
        <v>-10225</v>
      </c>
      <c r="Y25" s="343"/>
      <c r="Z25" s="343"/>
      <c r="AA25" s="319"/>
      <c r="AB25" s="319"/>
      <c r="AC25" s="328">
        <v>2</v>
      </c>
      <c r="AD25" s="329"/>
      <c r="AE25" s="330"/>
      <c r="AF25" s="331" t="s">
        <v>274</v>
      </c>
      <c r="AG25" s="238" t="s">
        <v>267</v>
      </c>
      <c r="AH25" s="136" t="s">
        <v>314</v>
      </c>
      <c r="AI25" s="119"/>
      <c r="AJ25" s="119"/>
      <c r="AK25" s="153"/>
      <c r="AL25" s="119"/>
      <c r="AM25" s="119"/>
      <c r="AN25" s="119"/>
      <c r="AO25" s="119"/>
      <c r="AP25" s="119"/>
      <c r="AQ25" s="119"/>
      <c r="AR25" s="119"/>
      <c r="AS25" s="119"/>
      <c r="AT25" s="119"/>
      <c r="AU25" s="119"/>
      <c r="AV25" s="119"/>
      <c r="AW25" s="119"/>
      <c r="AX25" s="119"/>
      <c r="AY25" s="119"/>
      <c r="AZ25" s="119"/>
      <c r="BA25" s="478">
        <f t="shared" si="3"/>
        <v>0</v>
      </c>
      <c r="BB25" s="480">
        <f t="shared" si="4"/>
        <v>0</v>
      </c>
      <c r="BC25" s="483">
        <f t="shared" si="5"/>
        <v>-10225</v>
      </c>
      <c r="BD25" s="380">
        <f t="shared" si="6"/>
        <v>-1.368075996788868</v>
      </c>
      <c r="BE25" s="119"/>
      <c r="BF25" s="119"/>
      <c r="BG25" s="119"/>
      <c r="BH25" s="119"/>
      <c r="BI25" s="119"/>
      <c r="BJ25" s="10"/>
      <c r="BK25" s="538" t="s">
        <v>947</v>
      </c>
      <c r="BL25" s="120"/>
      <c r="BM25" s="119"/>
      <c r="BN25" s="119"/>
    </row>
    <row r="27" spans="1:72" s="275" customFormat="1" x14ac:dyDescent="0.2">
      <c r="A27" s="117">
        <v>1415</v>
      </c>
      <c r="B27" s="117" t="s">
        <v>40</v>
      </c>
      <c r="C27" s="91" t="s">
        <v>356</v>
      </c>
      <c r="D27" s="90" t="s">
        <v>357</v>
      </c>
      <c r="E27" s="91" t="s">
        <v>358</v>
      </c>
      <c r="F27" s="90" t="s">
        <v>641</v>
      </c>
      <c r="G27" s="90">
        <v>201510</v>
      </c>
      <c r="H27" s="90" t="s">
        <v>338</v>
      </c>
      <c r="I27" s="90" t="s">
        <v>708</v>
      </c>
      <c r="J27" s="27" t="s">
        <v>708</v>
      </c>
      <c r="K27" s="91"/>
      <c r="L27" s="1" t="s">
        <v>819</v>
      </c>
      <c r="M27" s="100" t="s">
        <v>897</v>
      </c>
      <c r="N27" s="1">
        <v>21747</v>
      </c>
      <c r="O27" s="1">
        <v>20500</v>
      </c>
      <c r="P27" s="356">
        <v>0</v>
      </c>
      <c r="Q27" s="1">
        <v>1247</v>
      </c>
      <c r="R27" s="90"/>
      <c r="S27" s="90">
        <v>7474</v>
      </c>
      <c r="T27" s="10">
        <f t="shared" ref="T27:T35" si="7">P27</f>
        <v>0</v>
      </c>
      <c r="U27" s="10">
        <f t="shared" ref="U27:U35" si="8">S27-T27</f>
        <v>7474</v>
      </c>
      <c r="V27" s="90">
        <v>2700</v>
      </c>
      <c r="W27" s="29"/>
      <c r="X27" s="207">
        <f t="shared" ref="X27:X35" si="9">U27-(V27+W27)</f>
        <v>4774</v>
      </c>
      <c r="Y27" s="207"/>
      <c r="Z27" s="207"/>
      <c r="AA27" s="142"/>
      <c r="AB27" s="142"/>
      <c r="AC27" s="143">
        <v>1.5</v>
      </c>
      <c r="AD27" s="245"/>
      <c r="AE27" s="144"/>
      <c r="AF27" s="129" t="s">
        <v>275</v>
      </c>
      <c r="AG27" s="117" t="s">
        <v>267</v>
      </c>
      <c r="AH27" s="177" t="s">
        <v>699</v>
      </c>
      <c r="AI27" s="102" t="s">
        <v>765</v>
      </c>
      <c r="AJ27" s="1"/>
      <c r="AK27" s="151"/>
      <c r="AL27" s="1"/>
      <c r="AM27" s="1"/>
      <c r="AN27" s="1"/>
      <c r="AO27" s="1"/>
      <c r="AP27" s="1"/>
      <c r="AQ27" s="1"/>
      <c r="AR27" s="1"/>
      <c r="AS27" s="1"/>
      <c r="AT27" s="1"/>
      <c r="AU27" s="1"/>
      <c r="AV27" s="1"/>
      <c r="AW27" s="1">
        <v>600</v>
      </c>
      <c r="AX27" s="1"/>
      <c r="AY27" s="1"/>
      <c r="AZ27" s="1"/>
      <c r="BA27" s="478">
        <f t="shared" ref="BA27:BA35" si="10">SUM(AL27:AZ27)</f>
        <v>600</v>
      </c>
      <c r="BB27" s="480">
        <f t="shared" ref="BB27:BB35" si="11">V27+BA27</f>
        <v>3300</v>
      </c>
      <c r="BC27" s="483">
        <f t="shared" ref="BC27:BC35" si="12">X27-BA27</f>
        <v>4174</v>
      </c>
      <c r="BD27" s="380">
        <f t="shared" ref="BD27:BD35" si="13">BC27/S27</f>
        <v>0.55846936044955842</v>
      </c>
      <c r="BE27" s="10"/>
      <c r="BF27" s="1"/>
      <c r="BG27" s="1" t="s">
        <v>244</v>
      </c>
      <c r="BH27" s="1" t="s">
        <v>288</v>
      </c>
      <c r="BI27" s="1" t="s">
        <v>288</v>
      </c>
      <c r="BJ27" s="10"/>
      <c r="BK27" s="484" t="s">
        <v>932</v>
      </c>
      <c r="BL27" s="99"/>
      <c r="BM27" s="10"/>
      <c r="BN27" s="151"/>
      <c r="BO27" s="265"/>
      <c r="BP27" s="265"/>
      <c r="BQ27" s="265"/>
      <c r="BR27" s="265"/>
      <c r="BS27" s="265"/>
      <c r="BT27" s="265"/>
    </row>
    <row r="28" spans="1:72" s="275" customFormat="1" x14ac:dyDescent="0.2">
      <c r="A28" s="194">
        <v>1415</v>
      </c>
      <c r="B28" s="194" t="s">
        <v>40</v>
      </c>
      <c r="C28" s="110" t="s">
        <v>359</v>
      </c>
      <c r="D28" s="110" t="s">
        <v>148</v>
      </c>
      <c r="E28" s="110" t="s">
        <v>64</v>
      </c>
      <c r="F28" s="90" t="s">
        <v>641</v>
      </c>
      <c r="G28" s="90">
        <v>201510</v>
      </c>
      <c r="H28" s="110" t="s">
        <v>338</v>
      </c>
      <c r="I28" s="90" t="s">
        <v>711</v>
      </c>
      <c r="J28" s="27" t="s">
        <v>711</v>
      </c>
      <c r="K28" s="90"/>
      <c r="L28" s="1" t="s">
        <v>822</v>
      </c>
      <c r="M28" s="100" t="s">
        <v>897</v>
      </c>
      <c r="N28" s="1">
        <v>21747</v>
      </c>
      <c r="O28" s="1">
        <v>20500</v>
      </c>
      <c r="P28" s="356">
        <v>0</v>
      </c>
      <c r="Q28" s="1">
        <v>1247</v>
      </c>
      <c r="R28" s="90"/>
      <c r="S28" s="90">
        <v>7474</v>
      </c>
      <c r="T28" s="10">
        <f t="shared" si="7"/>
        <v>0</v>
      </c>
      <c r="U28" s="10">
        <f t="shared" si="8"/>
        <v>7474</v>
      </c>
      <c r="V28" s="90">
        <v>2700</v>
      </c>
      <c r="W28" s="29"/>
      <c r="X28" s="207">
        <f t="shared" si="9"/>
        <v>4774</v>
      </c>
      <c r="Y28" s="207"/>
      <c r="Z28" s="207"/>
      <c r="AA28" s="142"/>
      <c r="AB28" s="142"/>
      <c r="AC28" s="143">
        <v>1.5</v>
      </c>
      <c r="AD28" s="245"/>
      <c r="AE28" s="144"/>
      <c r="AF28" s="129" t="s">
        <v>274</v>
      </c>
      <c r="AG28" s="117" t="s">
        <v>267</v>
      </c>
      <c r="AH28" s="177" t="s">
        <v>699</v>
      </c>
      <c r="AI28" s="102" t="s">
        <v>765</v>
      </c>
      <c r="AJ28" s="1"/>
      <c r="AK28" s="153"/>
      <c r="AL28" s="1">
        <v>1112</v>
      </c>
      <c r="AM28" s="1"/>
      <c r="AN28" s="1"/>
      <c r="AO28" s="1"/>
      <c r="AP28" s="1"/>
      <c r="AQ28" s="1"/>
      <c r="AR28" s="1"/>
      <c r="AS28" s="1"/>
      <c r="AT28" s="1"/>
      <c r="AU28" s="1"/>
      <c r="AV28" s="1"/>
      <c r="AW28" s="1"/>
      <c r="AX28" s="1"/>
      <c r="AY28" s="1"/>
      <c r="AZ28" s="1"/>
      <c r="BA28" s="478">
        <f t="shared" si="10"/>
        <v>1112</v>
      </c>
      <c r="BB28" s="480">
        <f t="shared" si="11"/>
        <v>3812</v>
      </c>
      <c r="BC28" s="483">
        <f t="shared" si="12"/>
        <v>3662</v>
      </c>
      <c r="BD28" s="380">
        <f t="shared" si="13"/>
        <v>0.48996521273748994</v>
      </c>
      <c r="BE28" s="10"/>
      <c r="BF28" s="1"/>
      <c r="BG28" s="1" t="s">
        <v>244</v>
      </c>
      <c r="BH28" s="1" t="s">
        <v>288</v>
      </c>
      <c r="BI28" s="1" t="s">
        <v>288</v>
      </c>
      <c r="BJ28" s="10"/>
      <c r="BK28" s="484" t="s">
        <v>933</v>
      </c>
      <c r="BL28" s="99"/>
      <c r="BM28" s="10"/>
      <c r="BN28" s="1"/>
      <c r="BO28" s="265"/>
      <c r="BP28" s="265"/>
      <c r="BQ28" s="265"/>
      <c r="BR28" s="265"/>
      <c r="BS28" s="265"/>
      <c r="BT28" s="265"/>
    </row>
    <row r="29" spans="1:72" s="265" customFormat="1" x14ac:dyDescent="0.2">
      <c r="A29" s="266">
        <v>1415</v>
      </c>
      <c r="B29" s="266" t="s">
        <v>40</v>
      </c>
      <c r="C29" s="290" t="s">
        <v>360</v>
      </c>
      <c r="D29" s="287" t="s">
        <v>271</v>
      </c>
      <c r="E29" s="290" t="s">
        <v>361</v>
      </c>
      <c r="F29" s="287"/>
      <c r="G29" s="287">
        <v>201510</v>
      </c>
      <c r="H29" s="287" t="s">
        <v>338</v>
      </c>
      <c r="I29" s="287" t="s">
        <v>773</v>
      </c>
      <c r="J29" s="287"/>
      <c r="K29" s="287"/>
      <c r="L29" s="287" t="s">
        <v>644</v>
      </c>
      <c r="M29" s="317" t="s">
        <v>244</v>
      </c>
      <c r="N29" s="287"/>
      <c r="O29" s="287"/>
      <c r="P29" s="363"/>
      <c r="Q29" s="287"/>
      <c r="R29" s="287"/>
      <c r="S29" s="269">
        <v>7474</v>
      </c>
      <c r="T29" s="10">
        <f t="shared" si="7"/>
        <v>0</v>
      </c>
      <c r="U29" s="10">
        <f t="shared" si="8"/>
        <v>7474</v>
      </c>
      <c r="V29" s="287"/>
      <c r="W29" s="287"/>
      <c r="X29" s="291">
        <f t="shared" si="9"/>
        <v>7474</v>
      </c>
      <c r="Y29" s="291"/>
      <c r="Z29" s="291"/>
      <c r="AA29" s="287"/>
      <c r="AB29" s="287"/>
      <c r="AC29" s="292">
        <v>1.5</v>
      </c>
      <c r="AD29" s="293">
        <v>1</v>
      </c>
      <c r="AE29" s="294"/>
      <c r="AF29" s="295" t="s">
        <v>275</v>
      </c>
      <c r="AG29" s="266" t="s">
        <v>267</v>
      </c>
      <c r="AH29" s="274" t="s">
        <v>314</v>
      </c>
      <c r="AK29" s="151"/>
      <c r="BA29" s="478">
        <f t="shared" si="10"/>
        <v>0</v>
      </c>
      <c r="BB29" s="480">
        <f t="shared" si="11"/>
        <v>0</v>
      </c>
      <c r="BC29" s="483">
        <f t="shared" si="12"/>
        <v>7474</v>
      </c>
      <c r="BD29" s="380">
        <f t="shared" si="13"/>
        <v>1</v>
      </c>
      <c r="BJ29" s="10"/>
      <c r="BK29" s="484" t="s">
        <v>933</v>
      </c>
      <c r="BL29" s="272"/>
      <c r="BO29" s="275"/>
      <c r="BP29" s="275"/>
      <c r="BQ29" s="275"/>
      <c r="BR29" s="275"/>
      <c r="BS29" s="275"/>
      <c r="BT29" s="275"/>
    </row>
    <row r="30" spans="1:72" s="265" customFormat="1" x14ac:dyDescent="0.2">
      <c r="A30" s="117">
        <v>1415</v>
      </c>
      <c r="B30" s="117" t="s">
        <v>40</v>
      </c>
      <c r="C30" s="91" t="s">
        <v>362</v>
      </c>
      <c r="D30" s="90" t="s">
        <v>363</v>
      </c>
      <c r="E30" s="91" t="s">
        <v>364</v>
      </c>
      <c r="F30" s="90" t="s">
        <v>641</v>
      </c>
      <c r="G30" s="90">
        <v>201510</v>
      </c>
      <c r="H30" s="90" t="s">
        <v>338</v>
      </c>
      <c r="I30" s="43" t="s">
        <v>774</v>
      </c>
      <c r="J30" s="90"/>
      <c r="K30" s="90"/>
      <c r="L30" s="1" t="s">
        <v>825</v>
      </c>
      <c r="M30" s="100" t="s">
        <v>897</v>
      </c>
      <c r="N30" s="1">
        <v>21747</v>
      </c>
      <c r="O30" s="1">
        <v>20500</v>
      </c>
      <c r="P30" s="356">
        <v>0</v>
      </c>
      <c r="Q30" s="1">
        <v>1247</v>
      </c>
      <c r="R30" s="90"/>
      <c r="S30" s="199">
        <v>7474</v>
      </c>
      <c r="T30" s="10">
        <f t="shared" si="7"/>
        <v>0</v>
      </c>
      <c r="U30" s="10">
        <f t="shared" si="8"/>
        <v>7474</v>
      </c>
      <c r="V30" s="90">
        <v>2700</v>
      </c>
      <c r="W30" s="29"/>
      <c r="X30" s="207">
        <f t="shared" si="9"/>
        <v>4774</v>
      </c>
      <c r="Y30" s="207"/>
      <c r="Z30" s="207"/>
      <c r="AA30" s="142"/>
      <c r="AB30" s="142"/>
      <c r="AC30" s="143">
        <v>1.5</v>
      </c>
      <c r="AD30" s="245">
        <v>1</v>
      </c>
      <c r="AE30" s="144"/>
      <c r="AF30" s="129" t="s">
        <v>274</v>
      </c>
      <c r="AG30" s="117" t="s">
        <v>267</v>
      </c>
      <c r="AH30" s="177" t="s">
        <v>314</v>
      </c>
      <c r="AI30" s="1"/>
      <c r="AJ30" s="1"/>
      <c r="AK30" s="153"/>
      <c r="AL30" s="1"/>
      <c r="AM30" s="1"/>
      <c r="AN30" s="1"/>
      <c r="AO30" s="1"/>
      <c r="AP30" s="1"/>
      <c r="AQ30" s="1"/>
      <c r="AR30" s="1"/>
      <c r="AS30" s="1"/>
      <c r="AT30" s="1"/>
      <c r="AU30" s="1"/>
      <c r="AV30" s="1"/>
      <c r="AW30" s="1">
        <v>600</v>
      </c>
      <c r="AX30" s="1"/>
      <c r="AY30" s="1"/>
      <c r="AZ30" s="1"/>
      <c r="BA30" s="478">
        <f t="shared" si="10"/>
        <v>600</v>
      </c>
      <c r="BB30" s="480">
        <f t="shared" si="11"/>
        <v>3300</v>
      </c>
      <c r="BC30" s="483">
        <f t="shared" si="12"/>
        <v>4174</v>
      </c>
      <c r="BD30" s="380">
        <f t="shared" si="13"/>
        <v>0.55846936044955842</v>
      </c>
      <c r="BE30" s="10"/>
      <c r="BF30" s="1"/>
      <c r="BG30" s="1"/>
      <c r="BH30" s="1"/>
      <c r="BI30" s="1"/>
      <c r="BJ30" s="10"/>
      <c r="BK30" s="484" t="s">
        <v>933</v>
      </c>
      <c r="BL30" s="99"/>
      <c r="BM30" s="10"/>
      <c r="BN30" s="1"/>
      <c r="BO30" s="266"/>
      <c r="BP30" s="266"/>
      <c r="BQ30" s="266"/>
      <c r="BR30" s="266"/>
      <c r="BS30" s="266"/>
      <c r="BT30" s="266"/>
    </row>
    <row r="31" spans="1:72" s="618" customFormat="1" x14ac:dyDescent="0.2">
      <c r="A31" s="614">
        <v>1415</v>
      </c>
      <c r="B31" s="614" t="s">
        <v>40</v>
      </c>
      <c r="C31" s="615" t="s">
        <v>365</v>
      </c>
      <c r="D31" s="615" t="s">
        <v>366</v>
      </c>
      <c r="E31" s="615" t="s">
        <v>367</v>
      </c>
      <c r="F31" s="615" t="s">
        <v>641</v>
      </c>
      <c r="G31" s="615">
        <v>201510</v>
      </c>
      <c r="H31" s="615" t="s">
        <v>338</v>
      </c>
      <c r="I31" s="616" t="s">
        <v>775</v>
      </c>
      <c r="J31" s="617" t="s">
        <v>714</v>
      </c>
      <c r="K31" s="615"/>
      <c r="L31" s="618" t="s">
        <v>816</v>
      </c>
      <c r="M31" s="619" t="s">
        <v>897</v>
      </c>
      <c r="N31" s="618">
        <v>21747</v>
      </c>
      <c r="O31" s="618">
        <v>20500</v>
      </c>
      <c r="P31" s="618">
        <v>10428</v>
      </c>
      <c r="Q31" s="618">
        <v>1247</v>
      </c>
      <c r="R31" s="615"/>
      <c r="S31" s="615">
        <v>7474</v>
      </c>
      <c r="T31" s="618">
        <f t="shared" si="7"/>
        <v>10428</v>
      </c>
      <c r="U31" s="618">
        <f t="shared" si="8"/>
        <v>-2954</v>
      </c>
      <c r="V31" s="615"/>
      <c r="W31" s="615"/>
      <c r="X31" s="620">
        <f t="shared" si="9"/>
        <v>-2954</v>
      </c>
      <c r="Y31" s="620"/>
      <c r="Z31" s="620"/>
      <c r="AA31" s="615"/>
      <c r="AB31" s="615"/>
      <c r="AC31" s="621">
        <v>1.5</v>
      </c>
      <c r="AD31" s="622">
        <v>1</v>
      </c>
      <c r="AE31" s="623"/>
      <c r="AF31" s="624" t="s">
        <v>275</v>
      </c>
      <c r="AG31" s="614" t="s">
        <v>267</v>
      </c>
      <c r="AH31" s="625" t="s">
        <v>699</v>
      </c>
      <c r="AI31" s="625" t="s">
        <v>765</v>
      </c>
      <c r="AK31" s="626"/>
      <c r="AW31" s="618">
        <v>600</v>
      </c>
      <c r="BA31" s="618">
        <f t="shared" si="10"/>
        <v>600</v>
      </c>
      <c r="BB31" s="618">
        <f t="shared" si="11"/>
        <v>600</v>
      </c>
      <c r="BC31" s="483">
        <f t="shared" si="12"/>
        <v>-3554</v>
      </c>
      <c r="BD31" s="627">
        <f t="shared" si="13"/>
        <v>-0.47551511907947552</v>
      </c>
      <c r="BG31" s="618" t="s">
        <v>244</v>
      </c>
      <c r="BH31" s="618" t="s">
        <v>288</v>
      </c>
      <c r="BI31" s="618" t="s">
        <v>244</v>
      </c>
      <c r="BK31" s="628" t="s">
        <v>933</v>
      </c>
      <c r="BL31" s="629"/>
      <c r="BM31" s="630" t="s">
        <v>955</v>
      </c>
    </row>
    <row r="32" spans="1:72" s="265" customFormat="1" x14ac:dyDescent="0.2">
      <c r="A32" s="275">
        <v>1415</v>
      </c>
      <c r="B32" s="275" t="s">
        <v>40</v>
      </c>
      <c r="C32" s="302" t="s">
        <v>368</v>
      </c>
      <c r="D32" s="302" t="s">
        <v>187</v>
      </c>
      <c r="E32" s="302" t="s">
        <v>78</v>
      </c>
      <c r="F32" s="302"/>
      <c r="G32" s="302">
        <v>201510</v>
      </c>
      <c r="H32" s="302" t="s">
        <v>338</v>
      </c>
      <c r="I32" s="302" t="s">
        <v>776</v>
      </c>
      <c r="J32" s="303"/>
      <c r="K32" s="581"/>
      <c r="L32" s="302" t="s">
        <v>644</v>
      </c>
      <c r="M32" s="298" t="s">
        <v>244</v>
      </c>
      <c r="N32" s="302"/>
      <c r="O32" s="302"/>
      <c r="P32" s="584"/>
      <c r="Q32" s="302"/>
      <c r="R32" s="302"/>
      <c r="S32" s="364">
        <v>7474</v>
      </c>
      <c r="T32" s="217">
        <f t="shared" si="7"/>
        <v>0</v>
      </c>
      <c r="U32" s="10">
        <f t="shared" si="8"/>
        <v>7474</v>
      </c>
      <c r="V32" s="302"/>
      <c r="W32" s="302"/>
      <c r="X32" s="343">
        <f t="shared" si="9"/>
        <v>7474</v>
      </c>
      <c r="Y32" s="587"/>
      <c r="Z32" s="587"/>
      <c r="AA32" s="302"/>
      <c r="AB32" s="302"/>
      <c r="AC32" s="304">
        <v>2</v>
      </c>
      <c r="AD32" s="305"/>
      <c r="AE32" s="306"/>
      <c r="AF32" s="590" t="s">
        <v>274</v>
      </c>
      <c r="AG32" s="275" t="s">
        <v>267</v>
      </c>
      <c r="AH32" s="275" t="s">
        <v>314</v>
      </c>
      <c r="AI32" s="275"/>
      <c r="AJ32" s="275"/>
      <c r="AK32" s="151" t="s">
        <v>217</v>
      </c>
      <c r="AL32" s="275"/>
      <c r="AM32" s="275"/>
      <c r="AN32" s="275"/>
      <c r="AO32" s="275"/>
      <c r="AP32" s="275"/>
      <c r="AQ32" s="275"/>
      <c r="AR32" s="275"/>
      <c r="AS32" s="275"/>
      <c r="AT32" s="275"/>
      <c r="AU32" s="275"/>
      <c r="AV32" s="275"/>
      <c r="AW32" s="275"/>
      <c r="AX32" s="275"/>
      <c r="AY32" s="275"/>
      <c r="AZ32" s="275"/>
      <c r="BA32" s="478">
        <f t="shared" si="10"/>
        <v>0</v>
      </c>
      <c r="BB32" s="480">
        <f t="shared" si="11"/>
        <v>0</v>
      </c>
      <c r="BC32" s="483">
        <f t="shared" si="12"/>
        <v>7474</v>
      </c>
      <c r="BD32" s="380">
        <f t="shared" si="13"/>
        <v>1</v>
      </c>
      <c r="BE32" s="275"/>
      <c r="BF32" s="275"/>
      <c r="BG32" s="275"/>
      <c r="BH32" s="275"/>
      <c r="BI32" s="275"/>
      <c r="BJ32" s="217"/>
      <c r="BK32" s="511" t="s">
        <v>933</v>
      </c>
      <c r="BL32" s="511"/>
      <c r="BM32" s="275"/>
      <c r="BN32" s="365"/>
      <c r="BO32" s="275"/>
      <c r="BP32" s="275"/>
      <c r="BQ32" s="275"/>
      <c r="BR32" s="275"/>
      <c r="BS32" s="275"/>
      <c r="BT32" s="275"/>
    </row>
    <row r="33" spans="1:72" s="228" customFormat="1" x14ac:dyDescent="0.2">
      <c r="A33" s="117">
        <v>1415</v>
      </c>
      <c r="B33" s="117" t="s">
        <v>40</v>
      </c>
      <c r="C33" s="90" t="s">
        <v>369</v>
      </c>
      <c r="D33" s="90" t="s">
        <v>260</v>
      </c>
      <c r="E33" s="90" t="s">
        <v>370</v>
      </c>
      <c r="F33" s="90" t="s">
        <v>641</v>
      </c>
      <c r="G33" s="90">
        <v>201510</v>
      </c>
      <c r="H33" s="90" t="s">
        <v>338</v>
      </c>
      <c r="I33" s="578" t="s">
        <v>715</v>
      </c>
      <c r="J33" s="240" t="s">
        <v>715</v>
      </c>
      <c r="K33" s="90"/>
      <c r="L33" s="1" t="s">
        <v>820</v>
      </c>
      <c r="M33" s="100" t="s">
        <v>897</v>
      </c>
      <c r="N33" s="1">
        <v>21747</v>
      </c>
      <c r="O33" s="1">
        <v>20500</v>
      </c>
      <c r="P33" s="356">
        <v>4521</v>
      </c>
      <c r="Q33" s="1">
        <v>1247</v>
      </c>
      <c r="R33" s="90"/>
      <c r="S33" s="90">
        <v>7474</v>
      </c>
      <c r="T33" s="10">
        <f t="shared" si="7"/>
        <v>4521</v>
      </c>
      <c r="U33" s="10">
        <f t="shared" si="8"/>
        <v>2953</v>
      </c>
      <c r="V33" s="90"/>
      <c r="W33" s="90"/>
      <c r="X33" s="207">
        <f t="shared" si="9"/>
        <v>2953</v>
      </c>
      <c r="Y33" s="207"/>
      <c r="Z33" s="207"/>
      <c r="AA33" s="142"/>
      <c r="AB33" s="142"/>
      <c r="AC33" s="143">
        <v>1.5</v>
      </c>
      <c r="AD33" s="245"/>
      <c r="AE33" s="144"/>
      <c r="AF33" s="129" t="s">
        <v>274</v>
      </c>
      <c r="AG33" s="117" t="s">
        <v>267</v>
      </c>
      <c r="AH33" s="177" t="s">
        <v>699</v>
      </c>
      <c r="AI33" s="102" t="s">
        <v>765</v>
      </c>
      <c r="AJ33" s="1"/>
      <c r="AK33" s="151"/>
      <c r="AL33" s="1"/>
      <c r="AM33" s="1"/>
      <c r="AN33" s="1"/>
      <c r="AO33" s="1"/>
      <c r="AP33" s="1"/>
      <c r="AQ33" s="1"/>
      <c r="AR33" s="1"/>
      <c r="AS33" s="1"/>
      <c r="AT33" s="1"/>
      <c r="AU33" s="1"/>
      <c r="AV33" s="1"/>
      <c r="AW33" s="1"/>
      <c r="AX33" s="1"/>
      <c r="AY33" s="1"/>
      <c r="AZ33" s="1"/>
      <c r="BA33" s="478">
        <f t="shared" si="10"/>
        <v>0</v>
      </c>
      <c r="BB33" s="480">
        <f t="shared" si="11"/>
        <v>0</v>
      </c>
      <c r="BC33" s="483">
        <f t="shared" si="12"/>
        <v>2953</v>
      </c>
      <c r="BD33" s="380">
        <f t="shared" si="13"/>
        <v>0.39510302381589513</v>
      </c>
      <c r="BE33" s="10"/>
      <c r="BF33" s="1"/>
      <c r="BG33" s="1" t="s">
        <v>244</v>
      </c>
      <c r="BH33" s="1" t="s">
        <v>288</v>
      </c>
      <c r="BI33" s="1" t="s">
        <v>288</v>
      </c>
      <c r="BJ33" s="10"/>
      <c r="BK33" s="538" t="s">
        <v>947</v>
      </c>
      <c r="BL33" s="99"/>
      <c r="BM33" s="10"/>
      <c r="BN33" s="1"/>
      <c r="BO33" s="265"/>
      <c r="BP33" s="265"/>
      <c r="BQ33" s="265"/>
      <c r="BR33" s="265"/>
      <c r="BS33" s="265"/>
      <c r="BT33" s="265"/>
    </row>
    <row r="34" spans="1:72" s="265" customFormat="1" x14ac:dyDescent="0.2">
      <c r="A34" s="266">
        <v>1415</v>
      </c>
      <c r="B34" s="266" t="s">
        <v>40</v>
      </c>
      <c r="C34" s="290" t="s">
        <v>371</v>
      </c>
      <c r="D34" s="287" t="s">
        <v>354</v>
      </c>
      <c r="E34" s="287" t="s">
        <v>372</v>
      </c>
      <c r="F34" s="287"/>
      <c r="G34" s="287">
        <v>201510</v>
      </c>
      <c r="H34" s="287" t="s">
        <v>338</v>
      </c>
      <c r="I34" s="403" t="s">
        <v>777</v>
      </c>
      <c r="J34" s="289"/>
      <c r="K34" s="290"/>
      <c r="L34" s="287" t="s">
        <v>644</v>
      </c>
      <c r="M34" s="317" t="s">
        <v>244</v>
      </c>
      <c r="N34" s="287"/>
      <c r="O34" s="287"/>
      <c r="P34" s="363"/>
      <c r="Q34" s="287"/>
      <c r="R34" s="287"/>
      <c r="S34" s="269">
        <v>7474</v>
      </c>
      <c r="T34" s="10">
        <f t="shared" si="7"/>
        <v>0</v>
      </c>
      <c r="U34" s="10">
        <f t="shared" si="8"/>
        <v>7474</v>
      </c>
      <c r="V34" s="287"/>
      <c r="W34" s="287"/>
      <c r="X34" s="291">
        <f t="shared" si="9"/>
        <v>7474</v>
      </c>
      <c r="Y34" s="291"/>
      <c r="Z34" s="291"/>
      <c r="AA34" s="287"/>
      <c r="AB34" s="287"/>
      <c r="AC34" s="292">
        <v>2</v>
      </c>
      <c r="AD34" s="293"/>
      <c r="AE34" s="294"/>
      <c r="AF34" s="295" t="s">
        <v>275</v>
      </c>
      <c r="AG34" s="266" t="s">
        <v>267</v>
      </c>
      <c r="AH34" s="274" t="s">
        <v>314</v>
      </c>
      <c r="AK34" s="153"/>
      <c r="BA34" s="478">
        <f t="shared" si="10"/>
        <v>0</v>
      </c>
      <c r="BB34" s="480">
        <f t="shared" si="11"/>
        <v>0</v>
      </c>
      <c r="BC34" s="483">
        <f t="shared" si="12"/>
        <v>7474</v>
      </c>
      <c r="BD34" s="380">
        <f t="shared" si="13"/>
        <v>1</v>
      </c>
      <c r="BJ34" s="10"/>
      <c r="BK34" s="484" t="s">
        <v>933</v>
      </c>
      <c r="BL34" s="272"/>
    </row>
    <row r="35" spans="1:72" s="265" customFormat="1" ht="26.25" customHeight="1" x14ac:dyDescent="0.2">
      <c r="A35" s="238">
        <v>1415</v>
      </c>
      <c r="B35" s="238" t="s">
        <v>40</v>
      </c>
      <c r="C35" s="340" t="s">
        <v>373</v>
      </c>
      <c r="D35" s="319" t="s">
        <v>374</v>
      </c>
      <c r="E35" s="319" t="s">
        <v>375</v>
      </c>
      <c r="F35" s="319" t="s">
        <v>646</v>
      </c>
      <c r="G35" s="319">
        <v>201510</v>
      </c>
      <c r="H35" s="319" t="s">
        <v>338</v>
      </c>
      <c r="I35" s="327" t="s">
        <v>716</v>
      </c>
      <c r="J35" s="342" t="s">
        <v>716</v>
      </c>
      <c r="K35" s="340"/>
      <c r="L35" s="119" t="s">
        <v>828</v>
      </c>
      <c r="M35" s="337" t="s">
        <v>852</v>
      </c>
      <c r="N35" s="119">
        <v>31476</v>
      </c>
      <c r="O35" s="119">
        <v>0</v>
      </c>
      <c r="P35" s="356">
        <v>21196</v>
      </c>
      <c r="Q35" s="119">
        <v>10280</v>
      </c>
      <c r="R35" s="319"/>
      <c r="S35" s="319">
        <v>7474</v>
      </c>
      <c r="T35" s="10">
        <f t="shared" si="7"/>
        <v>21196</v>
      </c>
      <c r="U35" s="10">
        <f t="shared" si="8"/>
        <v>-13722</v>
      </c>
      <c r="V35" s="319"/>
      <c r="W35" s="319"/>
      <c r="X35" s="343">
        <f t="shared" si="9"/>
        <v>-13722</v>
      </c>
      <c r="Y35" s="343"/>
      <c r="Z35" s="343"/>
      <c r="AA35" s="319"/>
      <c r="AB35" s="319"/>
      <c r="AC35" s="328">
        <v>2</v>
      </c>
      <c r="AD35" s="329"/>
      <c r="AE35" s="330"/>
      <c r="AF35" s="344" t="s">
        <v>274</v>
      </c>
      <c r="AG35" s="238" t="s">
        <v>267</v>
      </c>
      <c r="AH35" s="136" t="s">
        <v>699</v>
      </c>
      <c r="AI35" s="136" t="s">
        <v>765</v>
      </c>
      <c r="AJ35" s="119"/>
      <c r="AK35" s="153"/>
      <c r="AL35" s="119"/>
      <c r="AM35" s="119"/>
      <c r="AN35" s="119"/>
      <c r="AO35" s="119"/>
      <c r="AP35" s="119"/>
      <c r="AQ35" s="119"/>
      <c r="AR35" s="119"/>
      <c r="AS35" s="119"/>
      <c r="AT35" s="119"/>
      <c r="AU35" s="119"/>
      <c r="AV35" s="119"/>
      <c r="AW35" s="119"/>
      <c r="AX35" s="119"/>
      <c r="AY35" s="119"/>
      <c r="AZ35" s="119"/>
      <c r="BA35" s="478">
        <f t="shared" si="10"/>
        <v>0</v>
      </c>
      <c r="BB35" s="480">
        <f t="shared" si="11"/>
        <v>0</v>
      </c>
      <c r="BC35" s="483">
        <f t="shared" si="12"/>
        <v>-13722</v>
      </c>
      <c r="BD35" s="380">
        <f t="shared" si="13"/>
        <v>-1.8359646775488359</v>
      </c>
      <c r="BE35" s="119"/>
      <c r="BF35" s="119"/>
      <c r="BG35" s="119" t="s">
        <v>244</v>
      </c>
      <c r="BH35" s="119" t="s">
        <v>288</v>
      </c>
      <c r="BI35" s="119" t="s">
        <v>288</v>
      </c>
      <c r="BJ35" s="10"/>
      <c r="BK35" s="538" t="s">
        <v>947</v>
      </c>
      <c r="BL35" s="120"/>
      <c r="BM35" s="119"/>
      <c r="BN35" s="119"/>
    </row>
    <row r="37" spans="1:72" s="265" customFormat="1" x14ac:dyDescent="0.2">
      <c r="A37" s="117">
        <v>1415</v>
      </c>
      <c r="B37" s="117" t="s">
        <v>40</v>
      </c>
      <c r="C37" s="91" t="s">
        <v>379</v>
      </c>
      <c r="D37" s="90" t="s">
        <v>81</v>
      </c>
      <c r="E37" s="90" t="s">
        <v>380</v>
      </c>
      <c r="F37" s="90" t="s">
        <v>641</v>
      </c>
      <c r="G37" s="90">
        <v>201510</v>
      </c>
      <c r="H37" s="90" t="s">
        <v>338</v>
      </c>
      <c r="I37" s="110" t="s">
        <v>717</v>
      </c>
      <c r="J37" s="27" t="s">
        <v>717</v>
      </c>
      <c r="K37" s="91"/>
      <c r="L37" s="14" t="s">
        <v>830</v>
      </c>
      <c r="M37" s="100" t="s">
        <v>897</v>
      </c>
      <c r="N37" s="1">
        <v>21747</v>
      </c>
      <c r="O37" s="1">
        <v>20500</v>
      </c>
      <c r="P37" s="356">
        <v>0</v>
      </c>
      <c r="Q37" s="1">
        <v>1247</v>
      </c>
      <c r="R37" s="90"/>
      <c r="S37" s="90">
        <v>7474</v>
      </c>
      <c r="T37" s="10">
        <f t="shared" ref="T37:T50" si="14">P37</f>
        <v>0</v>
      </c>
      <c r="U37" s="10">
        <f t="shared" ref="U37:U50" si="15">S37-T37</f>
        <v>7474</v>
      </c>
      <c r="V37" s="90">
        <v>2700</v>
      </c>
      <c r="W37" s="29"/>
      <c r="X37" s="207">
        <f t="shared" ref="X37:X50" si="16">U37-(V37+W37)</f>
        <v>4774</v>
      </c>
      <c r="Y37" s="207"/>
      <c r="Z37" s="207"/>
      <c r="AA37" s="142"/>
      <c r="AB37" s="142"/>
      <c r="AC37" s="143">
        <v>1.5</v>
      </c>
      <c r="AD37" s="245"/>
      <c r="AE37" s="144"/>
      <c r="AF37" s="129" t="s">
        <v>275</v>
      </c>
      <c r="AG37" s="117" t="s">
        <v>267</v>
      </c>
      <c r="AH37" s="177" t="s">
        <v>699</v>
      </c>
      <c r="AI37" s="102" t="s">
        <v>765</v>
      </c>
      <c r="AJ37" s="1"/>
      <c r="AK37" s="153"/>
      <c r="AL37" s="1"/>
      <c r="AM37" s="1"/>
      <c r="AN37" s="1"/>
      <c r="AO37" s="1"/>
      <c r="AP37" s="1"/>
      <c r="AQ37" s="1"/>
      <c r="AR37" s="1"/>
      <c r="AS37" s="1"/>
      <c r="AT37" s="1"/>
      <c r="AU37" s="1"/>
      <c r="AV37" s="1"/>
      <c r="AW37" s="1">
        <v>600</v>
      </c>
      <c r="AX37" s="1"/>
      <c r="AY37" s="1"/>
      <c r="AZ37" s="1"/>
      <c r="BA37" s="478">
        <f t="shared" ref="BA37:BA50" si="17">SUM(AL37:AZ37)</f>
        <v>600</v>
      </c>
      <c r="BB37" s="480">
        <f t="shared" ref="BB37:BB50" si="18">V37+BA37</f>
        <v>3300</v>
      </c>
      <c r="BC37" s="483">
        <f t="shared" ref="BC37:BC50" si="19">X37-BA37</f>
        <v>4174</v>
      </c>
      <c r="BD37" s="380">
        <f t="shared" ref="BD37:BD50" si="20">BC37/S37</f>
        <v>0.55846936044955842</v>
      </c>
      <c r="BE37" s="10"/>
      <c r="BF37" s="1"/>
      <c r="BG37" s="1" t="s">
        <v>244</v>
      </c>
      <c r="BH37" s="1" t="s">
        <v>244</v>
      </c>
      <c r="BI37" s="1" t="s">
        <v>244</v>
      </c>
      <c r="BJ37" s="10"/>
      <c r="BK37" s="484" t="s">
        <v>932</v>
      </c>
      <c r="BL37" s="99"/>
      <c r="BM37" s="10"/>
      <c r="BN37" s="1"/>
      <c r="BO37" s="275"/>
      <c r="BP37" s="275"/>
      <c r="BQ37" s="275"/>
      <c r="BR37" s="275"/>
      <c r="BS37" s="275"/>
      <c r="BT37" s="275"/>
    </row>
    <row r="38" spans="1:72" s="265" customFormat="1" x14ac:dyDescent="0.2">
      <c r="A38" s="267">
        <v>1415</v>
      </c>
      <c r="B38" s="267" t="s">
        <v>40</v>
      </c>
      <c r="C38" s="289" t="s">
        <v>381</v>
      </c>
      <c r="D38" s="289" t="s">
        <v>382</v>
      </c>
      <c r="E38" s="289" t="s">
        <v>383</v>
      </c>
      <c r="F38" s="287"/>
      <c r="G38" s="287">
        <v>201510</v>
      </c>
      <c r="H38" s="289" t="s">
        <v>338</v>
      </c>
      <c r="I38" s="289" t="s">
        <v>779</v>
      </c>
      <c r="J38" s="290"/>
      <c r="K38" s="289"/>
      <c r="L38" s="289" t="s">
        <v>644</v>
      </c>
      <c r="M38" s="317" t="s">
        <v>244</v>
      </c>
      <c r="N38" s="287"/>
      <c r="O38" s="287"/>
      <c r="P38" s="363"/>
      <c r="Q38" s="287"/>
      <c r="R38" s="287"/>
      <c r="S38" s="269">
        <v>7474</v>
      </c>
      <c r="T38" s="10">
        <f t="shared" si="14"/>
        <v>0</v>
      </c>
      <c r="U38" s="10">
        <f t="shared" si="15"/>
        <v>7474</v>
      </c>
      <c r="V38" s="287"/>
      <c r="W38" s="287"/>
      <c r="X38" s="291">
        <f t="shared" si="16"/>
        <v>7474</v>
      </c>
      <c r="Y38" s="291"/>
      <c r="Z38" s="291"/>
      <c r="AA38" s="287"/>
      <c r="AB38" s="287"/>
      <c r="AC38" s="292">
        <v>2</v>
      </c>
      <c r="AD38" s="293"/>
      <c r="AE38" s="294"/>
      <c r="AF38" s="295" t="s">
        <v>274</v>
      </c>
      <c r="AG38" s="266" t="s">
        <v>267</v>
      </c>
      <c r="AH38" s="274" t="s">
        <v>314</v>
      </c>
      <c r="AK38" s="153"/>
      <c r="BA38" s="478">
        <f t="shared" si="17"/>
        <v>0</v>
      </c>
      <c r="BB38" s="480">
        <f t="shared" si="18"/>
        <v>0</v>
      </c>
      <c r="BC38" s="483">
        <f t="shared" si="19"/>
        <v>7474</v>
      </c>
      <c r="BD38" s="380">
        <f t="shared" si="20"/>
        <v>1</v>
      </c>
      <c r="BJ38" s="10"/>
      <c r="BK38" s="512" t="s">
        <v>933</v>
      </c>
      <c r="BL38" s="512"/>
    </row>
    <row r="39" spans="1:72" s="265" customFormat="1" x14ac:dyDescent="0.2">
      <c r="A39" s="117">
        <v>1415</v>
      </c>
      <c r="B39" s="117" t="s">
        <v>40</v>
      </c>
      <c r="C39" s="90" t="s">
        <v>384</v>
      </c>
      <c r="D39" s="90" t="s">
        <v>385</v>
      </c>
      <c r="E39" s="90" t="s">
        <v>386</v>
      </c>
      <c r="F39" s="90" t="s">
        <v>641</v>
      </c>
      <c r="G39" s="90">
        <v>201510</v>
      </c>
      <c r="H39" s="90" t="s">
        <v>338</v>
      </c>
      <c r="I39" s="576" t="s">
        <v>780</v>
      </c>
      <c r="J39" s="110"/>
      <c r="K39" s="91"/>
      <c r="L39" s="1" t="s">
        <v>688</v>
      </c>
      <c r="M39" s="100" t="s">
        <v>897</v>
      </c>
      <c r="N39" s="14">
        <v>21747</v>
      </c>
      <c r="O39" s="1">
        <v>20500</v>
      </c>
      <c r="P39" s="356">
        <v>5812</v>
      </c>
      <c r="Q39" s="1">
        <v>1247</v>
      </c>
      <c r="R39" s="90"/>
      <c r="S39" s="199">
        <v>7474</v>
      </c>
      <c r="T39" s="10">
        <f t="shared" si="14"/>
        <v>5812</v>
      </c>
      <c r="U39" s="10">
        <f t="shared" si="15"/>
        <v>1662</v>
      </c>
      <c r="V39" s="90"/>
      <c r="W39" s="90"/>
      <c r="X39" s="343">
        <f t="shared" si="16"/>
        <v>1662</v>
      </c>
      <c r="Y39" s="207"/>
      <c r="Z39" s="207"/>
      <c r="AA39" s="142"/>
      <c r="AB39" s="142"/>
      <c r="AC39" s="143">
        <v>2</v>
      </c>
      <c r="AD39" s="245"/>
      <c r="AE39" s="144"/>
      <c r="AF39" s="129" t="s">
        <v>274</v>
      </c>
      <c r="AG39" s="117" t="s">
        <v>267</v>
      </c>
      <c r="AH39" s="177" t="s">
        <v>314</v>
      </c>
      <c r="AI39" s="1"/>
      <c r="AJ39" s="1"/>
      <c r="AK39" s="153"/>
      <c r="AL39" s="1"/>
      <c r="AM39" s="1"/>
      <c r="AN39" s="1"/>
      <c r="AO39" s="1"/>
      <c r="AP39" s="1"/>
      <c r="AQ39" s="1"/>
      <c r="AR39" s="1"/>
      <c r="AS39" s="1"/>
      <c r="AT39" s="1"/>
      <c r="AU39" s="1"/>
      <c r="AV39" s="1"/>
      <c r="AW39" s="1"/>
      <c r="AX39" s="1"/>
      <c r="AY39" s="1"/>
      <c r="AZ39" s="1"/>
      <c r="BA39" s="478">
        <f t="shared" si="17"/>
        <v>0</v>
      </c>
      <c r="BB39" s="480">
        <f t="shared" si="18"/>
        <v>0</v>
      </c>
      <c r="BC39" s="483">
        <f t="shared" si="19"/>
        <v>1662</v>
      </c>
      <c r="BD39" s="380">
        <f t="shared" si="20"/>
        <v>0.22237088573722238</v>
      </c>
      <c r="BE39" s="10"/>
      <c r="BF39" s="1"/>
      <c r="BG39" s="1"/>
      <c r="BH39" s="1"/>
      <c r="BI39" s="1"/>
      <c r="BJ39" s="10"/>
      <c r="BK39" s="538" t="s">
        <v>947</v>
      </c>
      <c r="BL39" s="99"/>
      <c r="BM39" s="10"/>
      <c r="BN39" s="151"/>
      <c r="BO39" s="151"/>
      <c r="BP39" s="151"/>
      <c r="BQ39" s="151"/>
      <c r="BR39" s="151"/>
      <c r="BS39" s="151"/>
      <c r="BT39" s="151"/>
    </row>
    <row r="40" spans="1:72" s="265" customFormat="1" ht="45" x14ac:dyDescent="0.2">
      <c r="A40" s="117">
        <v>1415</v>
      </c>
      <c r="B40" s="117" t="s">
        <v>40</v>
      </c>
      <c r="C40" s="90" t="s">
        <v>387</v>
      </c>
      <c r="D40" s="90" t="s">
        <v>77</v>
      </c>
      <c r="E40" s="90" t="s">
        <v>388</v>
      </c>
      <c r="F40" s="90" t="s">
        <v>641</v>
      </c>
      <c r="G40" s="90">
        <v>201510</v>
      </c>
      <c r="H40" s="90" t="s">
        <v>338</v>
      </c>
      <c r="I40" s="90" t="s">
        <v>718</v>
      </c>
      <c r="J40" s="27" t="s">
        <v>718</v>
      </c>
      <c r="K40" s="91"/>
      <c r="L40" s="1" t="s">
        <v>812</v>
      </c>
      <c r="M40" s="100" t="s">
        <v>897</v>
      </c>
      <c r="N40" s="14">
        <v>21747</v>
      </c>
      <c r="O40" s="1">
        <v>20500</v>
      </c>
      <c r="P40" s="356">
        <v>0</v>
      </c>
      <c r="Q40" s="1">
        <v>1247</v>
      </c>
      <c r="R40" s="90"/>
      <c r="S40" s="90">
        <v>7474</v>
      </c>
      <c r="T40" s="10">
        <f t="shared" si="14"/>
        <v>0</v>
      </c>
      <c r="U40" s="10">
        <f t="shared" si="15"/>
        <v>7474</v>
      </c>
      <c r="V40" s="90">
        <v>2700</v>
      </c>
      <c r="W40" s="29"/>
      <c r="X40" s="343">
        <f t="shared" si="16"/>
        <v>4774</v>
      </c>
      <c r="Y40" s="207"/>
      <c r="Z40" s="207"/>
      <c r="AA40" s="142"/>
      <c r="AB40" s="142"/>
      <c r="AC40" s="145">
        <v>1</v>
      </c>
      <c r="AD40" s="249" t="s">
        <v>389</v>
      </c>
      <c r="AE40" s="144"/>
      <c r="AF40" s="129" t="s">
        <v>274</v>
      </c>
      <c r="AG40" s="117" t="s">
        <v>267</v>
      </c>
      <c r="AH40" s="177" t="s">
        <v>699</v>
      </c>
      <c r="AI40" s="102" t="s">
        <v>765</v>
      </c>
      <c r="AJ40" s="1"/>
      <c r="AK40" s="153"/>
      <c r="AL40" s="1"/>
      <c r="AM40" s="1"/>
      <c r="AN40" s="1"/>
      <c r="AO40" s="1"/>
      <c r="AP40" s="1"/>
      <c r="AQ40" s="1"/>
      <c r="AR40" s="1"/>
      <c r="AS40" s="1">
        <v>1800</v>
      </c>
      <c r="AT40" s="1"/>
      <c r="AU40" s="1"/>
      <c r="AV40" s="1"/>
      <c r="AW40" s="1"/>
      <c r="AX40" s="1"/>
      <c r="AY40" s="1">
        <v>1800</v>
      </c>
      <c r="AZ40" s="1"/>
      <c r="BA40" s="478">
        <f t="shared" si="17"/>
        <v>3600</v>
      </c>
      <c r="BB40" s="480">
        <f t="shared" si="18"/>
        <v>6300</v>
      </c>
      <c r="BC40" s="483">
        <f t="shared" si="19"/>
        <v>1174</v>
      </c>
      <c r="BD40" s="380">
        <f t="shared" si="20"/>
        <v>0.15707786994915707</v>
      </c>
      <c r="BE40" s="10">
        <v>1</v>
      </c>
      <c r="BF40" s="393" t="s">
        <v>881</v>
      </c>
      <c r="BG40" s="1" t="s">
        <v>244</v>
      </c>
      <c r="BH40" s="1" t="s">
        <v>244</v>
      </c>
      <c r="BI40" s="1" t="s">
        <v>288</v>
      </c>
      <c r="BJ40" s="10"/>
      <c r="BK40" s="484" t="s">
        <v>933</v>
      </c>
      <c r="BL40" s="99"/>
      <c r="BM40" s="10"/>
      <c r="BN40" s="1"/>
      <c r="BO40" s="256"/>
      <c r="BP40" s="256"/>
      <c r="BQ40" s="256"/>
      <c r="BR40" s="256"/>
      <c r="BS40" s="256"/>
      <c r="BT40" s="256"/>
    </row>
    <row r="41" spans="1:72" s="315" customFormat="1" ht="13.5" thickBot="1" x14ac:dyDescent="0.25">
      <c r="A41" s="117">
        <v>1415</v>
      </c>
      <c r="B41" s="565" t="s">
        <v>40</v>
      </c>
      <c r="C41" s="567" t="s">
        <v>390</v>
      </c>
      <c r="D41" s="571" t="s">
        <v>77</v>
      </c>
      <c r="E41" s="571" t="s">
        <v>391</v>
      </c>
      <c r="F41" s="571" t="s">
        <v>641</v>
      </c>
      <c r="G41" s="571">
        <v>201510</v>
      </c>
      <c r="H41" s="90" t="s">
        <v>338</v>
      </c>
      <c r="I41" s="90" t="s">
        <v>720</v>
      </c>
      <c r="J41" s="27" t="s">
        <v>720</v>
      </c>
      <c r="K41" s="91"/>
      <c r="L41" s="583" t="s">
        <v>813</v>
      </c>
      <c r="M41" s="100" t="s">
        <v>897</v>
      </c>
      <c r="N41" s="583">
        <v>21747</v>
      </c>
      <c r="O41" s="583">
        <v>20500</v>
      </c>
      <c r="P41" s="586">
        <v>1412</v>
      </c>
      <c r="Q41" s="1">
        <v>1247</v>
      </c>
      <c r="R41" s="571"/>
      <c r="S41" s="90">
        <v>7474</v>
      </c>
      <c r="T41" s="10">
        <f t="shared" si="14"/>
        <v>1412</v>
      </c>
      <c r="U41" s="10">
        <f t="shared" si="15"/>
        <v>6062</v>
      </c>
      <c r="V41" s="90">
        <v>2700</v>
      </c>
      <c r="W41" s="90"/>
      <c r="X41" s="343">
        <f t="shared" si="16"/>
        <v>3362</v>
      </c>
      <c r="Y41" s="589"/>
      <c r="Z41" s="207"/>
      <c r="AA41" s="142"/>
      <c r="AB41" s="142"/>
      <c r="AC41" s="143">
        <v>1.5</v>
      </c>
      <c r="AD41" s="245"/>
      <c r="AE41" s="144"/>
      <c r="AF41" s="129" t="s">
        <v>274</v>
      </c>
      <c r="AG41" s="117" t="s">
        <v>267</v>
      </c>
      <c r="AH41" s="595" t="s">
        <v>699</v>
      </c>
      <c r="AI41" s="597" t="s">
        <v>765</v>
      </c>
      <c r="AJ41" s="583"/>
      <c r="AK41" s="402"/>
      <c r="AL41" s="583"/>
      <c r="AM41" s="583"/>
      <c r="AN41" s="583"/>
      <c r="AO41" s="583"/>
      <c r="AP41" s="583"/>
      <c r="AQ41" s="583"/>
      <c r="AR41" s="583"/>
      <c r="AS41" s="583"/>
      <c r="AT41" s="583"/>
      <c r="AU41" s="583"/>
      <c r="AV41" s="583"/>
      <c r="AW41" s="583"/>
      <c r="AX41" s="583"/>
      <c r="AY41" s="583"/>
      <c r="AZ41" s="583"/>
      <c r="BA41" s="478">
        <f t="shared" si="17"/>
        <v>0</v>
      </c>
      <c r="BB41" s="480">
        <f t="shared" si="18"/>
        <v>2700</v>
      </c>
      <c r="BC41" s="483">
        <f t="shared" si="19"/>
        <v>3362</v>
      </c>
      <c r="BD41" s="380">
        <f t="shared" si="20"/>
        <v>0.44982606368744982</v>
      </c>
      <c r="BE41" s="599"/>
      <c r="BF41" s="583"/>
      <c r="BG41" s="583" t="s">
        <v>244</v>
      </c>
      <c r="BH41" s="583" t="s">
        <v>288</v>
      </c>
      <c r="BI41" s="583" t="s">
        <v>288</v>
      </c>
      <c r="BJ41" s="227"/>
      <c r="BK41" s="484" t="s">
        <v>933</v>
      </c>
      <c r="BL41" s="602"/>
      <c r="BM41" s="227"/>
      <c r="BN41" s="603"/>
      <c r="BO41" s="604"/>
      <c r="BP41" s="604"/>
      <c r="BQ41" s="604"/>
      <c r="BR41" s="604"/>
      <c r="BS41" s="604"/>
      <c r="BT41" s="604"/>
    </row>
    <row r="42" spans="1:72" s="316" customFormat="1" x14ac:dyDescent="0.2">
      <c r="A42" s="117">
        <v>1415</v>
      </c>
      <c r="B42" s="564" t="s">
        <v>40</v>
      </c>
      <c r="C42" s="566" t="s">
        <v>392</v>
      </c>
      <c r="D42" s="569" t="s">
        <v>393</v>
      </c>
      <c r="E42" s="569" t="s">
        <v>394</v>
      </c>
      <c r="F42" s="569" t="s">
        <v>641</v>
      </c>
      <c r="G42" s="569">
        <v>201510</v>
      </c>
      <c r="H42" s="90" t="s">
        <v>338</v>
      </c>
      <c r="I42" s="90" t="s">
        <v>722</v>
      </c>
      <c r="J42" s="11" t="s">
        <v>722</v>
      </c>
      <c r="K42" s="569"/>
      <c r="L42" s="108" t="s">
        <v>821</v>
      </c>
      <c r="M42" s="100" t="s">
        <v>897</v>
      </c>
      <c r="N42" s="108">
        <v>21747</v>
      </c>
      <c r="O42" s="108">
        <v>20500</v>
      </c>
      <c r="P42" s="585">
        <v>0</v>
      </c>
      <c r="Q42" s="1">
        <v>1247</v>
      </c>
      <c r="R42" s="569"/>
      <c r="S42" s="90">
        <v>7474</v>
      </c>
      <c r="T42" s="10">
        <f t="shared" si="14"/>
        <v>0</v>
      </c>
      <c r="U42" s="10">
        <f t="shared" si="15"/>
        <v>7474</v>
      </c>
      <c r="V42" s="90">
        <v>2700</v>
      </c>
      <c r="W42" s="29"/>
      <c r="X42" s="343">
        <f t="shared" si="16"/>
        <v>4774</v>
      </c>
      <c r="Y42" s="588"/>
      <c r="Z42" s="207"/>
      <c r="AA42" s="142"/>
      <c r="AB42" s="142"/>
      <c r="AC42" s="143">
        <v>2</v>
      </c>
      <c r="AD42" s="245"/>
      <c r="AE42" s="144"/>
      <c r="AF42" s="129" t="s">
        <v>274</v>
      </c>
      <c r="AG42" s="117" t="s">
        <v>267</v>
      </c>
      <c r="AH42" s="594" t="s">
        <v>699</v>
      </c>
      <c r="AI42" s="596" t="s">
        <v>765</v>
      </c>
      <c r="AJ42" s="108"/>
      <c r="AK42" s="598"/>
      <c r="AL42" s="108"/>
      <c r="AM42" s="108"/>
      <c r="AN42" s="108"/>
      <c r="AO42" s="108"/>
      <c r="AP42" s="108"/>
      <c r="AQ42" s="108"/>
      <c r="AR42" s="108"/>
      <c r="AS42" s="108"/>
      <c r="AT42" s="108"/>
      <c r="AU42" s="108"/>
      <c r="AV42" s="108"/>
      <c r="AW42" s="108"/>
      <c r="AX42" s="108"/>
      <c r="AY42" s="108"/>
      <c r="AZ42" s="108"/>
      <c r="BA42" s="478">
        <f t="shared" si="17"/>
        <v>0</v>
      </c>
      <c r="BB42" s="480">
        <f t="shared" si="18"/>
        <v>2700</v>
      </c>
      <c r="BC42" s="483">
        <f t="shared" si="19"/>
        <v>4774</v>
      </c>
      <c r="BD42" s="380">
        <f t="shared" si="20"/>
        <v>0.63874765854963877</v>
      </c>
      <c r="BE42" s="156"/>
      <c r="BF42" s="108"/>
      <c r="BG42" s="108" t="s">
        <v>288</v>
      </c>
      <c r="BH42" s="108" t="s">
        <v>244</v>
      </c>
      <c r="BI42" s="108" t="s">
        <v>244</v>
      </c>
      <c r="BJ42" s="156"/>
      <c r="BK42" s="484" t="s">
        <v>933</v>
      </c>
      <c r="BL42" s="601"/>
      <c r="BM42" s="156"/>
      <c r="BN42" s="149"/>
      <c r="BO42" s="156"/>
      <c r="BP42" s="156"/>
      <c r="BQ42" s="156"/>
      <c r="BR42" s="156"/>
      <c r="BS42" s="156"/>
      <c r="BT42" s="156"/>
    </row>
    <row r="43" spans="1:72" s="265" customFormat="1" ht="25.5" x14ac:dyDescent="0.2">
      <c r="A43" s="275">
        <v>1415</v>
      </c>
      <c r="B43" s="275" t="s">
        <v>40</v>
      </c>
      <c r="C43" s="302" t="s">
        <v>397</v>
      </c>
      <c r="D43" s="302" t="s">
        <v>398</v>
      </c>
      <c r="E43" s="302" t="s">
        <v>399</v>
      </c>
      <c r="F43" s="302"/>
      <c r="G43" s="302">
        <v>201510</v>
      </c>
      <c r="H43" s="302" t="s">
        <v>338</v>
      </c>
      <c r="I43" s="265" t="s">
        <v>781</v>
      </c>
      <c r="J43" s="303"/>
      <c r="K43" s="581"/>
      <c r="L43" s="302" t="s">
        <v>644</v>
      </c>
      <c r="M43" s="317" t="s">
        <v>244</v>
      </c>
      <c r="N43" s="303"/>
      <c r="O43" s="302"/>
      <c r="P43" s="584"/>
      <c r="Q43" s="302"/>
      <c r="R43" s="302"/>
      <c r="S43" s="269">
        <v>7474</v>
      </c>
      <c r="T43" s="10">
        <f t="shared" si="14"/>
        <v>0</v>
      </c>
      <c r="U43" s="10">
        <f t="shared" si="15"/>
        <v>7474</v>
      </c>
      <c r="V43" s="302"/>
      <c r="W43" s="302"/>
      <c r="X43" s="343">
        <f t="shared" si="16"/>
        <v>7474</v>
      </c>
      <c r="Y43" s="587"/>
      <c r="Z43" s="587"/>
      <c r="AA43" s="302"/>
      <c r="AB43" s="302"/>
      <c r="AC43" s="304">
        <v>2</v>
      </c>
      <c r="AD43" s="305"/>
      <c r="AE43" s="306"/>
      <c r="AF43" s="590" t="s">
        <v>274</v>
      </c>
      <c r="AG43" s="275" t="s">
        <v>267</v>
      </c>
      <c r="AH43" s="275" t="s">
        <v>314</v>
      </c>
      <c r="AI43" s="275"/>
      <c r="AJ43" s="275"/>
      <c r="AK43" s="151" t="s">
        <v>217</v>
      </c>
      <c r="AL43" s="275"/>
      <c r="AM43" s="275"/>
      <c r="AN43" s="275"/>
      <c r="AO43" s="275"/>
      <c r="AP43" s="275"/>
      <c r="AQ43" s="275"/>
      <c r="AR43" s="275"/>
      <c r="AS43" s="275"/>
      <c r="AT43" s="275"/>
      <c r="AU43" s="275"/>
      <c r="AV43" s="275"/>
      <c r="AW43" s="275"/>
      <c r="AX43" s="275"/>
      <c r="AY43" s="275"/>
      <c r="AZ43" s="275"/>
      <c r="BA43" s="478">
        <f t="shared" si="17"/>
        <v>0</v>
      </c>
      <c r="BB43" s="480">
        <f t="shared" si="18"/>
        <v>0</v>
      </c>
      <c r="BC43" s="483">
        <f t="shared" si="19"/>
        <v>7474</v>
      </c>
      <c r="BD43" s="380">
        <f t="shared" si="20"/>
        <v>1</v>
      </c>
      <c r="BE43" s="275"/>
      <c r="BF43" s="275"/>
      <c r="BG43" s="275"/>
      <c r="BH43" s="275"/>
      <c r="BI43" s="275"/>
      <c r="BJ43" s="217"/>
      <c r="BK43" s="512" t="s">
        <v>933</v>
      </c>
      <c r="BL43" s="512"/>
      <c r="BM43" s="275"/>
      <c r="BN43" s="275"/>
    </row>
    <row r="44" spans="1:72" s="265" customFormat="1" x14ac:dyDescent="0.2">
      <c r="A44" s="266">
        <v>1415</v>
      </c>
      <c r="B44" s="266" t="s">
        <v>40</v>
      </c>
      <c r="C44" s="287" t="s">
        <v>400</v>
      </c>
      <c r="D44" s="287" t="s">
        <v>401</v>
      </c>
      <c r="E44" s="287" t="s">
        <v>402</v>
      </c>
      <c r="F44" s="287"/>
      <c r="G44" s="287">
        <v>201510</v>
      </c>
      <c r="H44" s="287" t="s">
        <v>338</v>
      </c>
      <c r="I44" s="287" t="s">
        <v>782</v>
      </c>
      <c r="J44" s="287"/>
      <c r="K44" s="287"/>
      <c r="L44" s="287" t="s">
        <v>644</v>
      </c>
      <c r="M44" s="317" t="s">
        <v>244</v>
      </c>
      <c r="N44" s="289"/>
      <c r="O44" s="287"/>
      <c r="P44" s="363"/>
      <c r="Q44" s="287"/>
      <c r="R44" s="287"/>
      <c r="S44" s="269">
        <v>7474</v>
      </c>
      <c r="T44" s="10">
        <f t="shared" si="14"/>
        <v>0</v>
      </c>
      <c r="U44" s="10">
        <f t="shared" si="15"/>
        <v>7474</v>
      </c>
      <c r="V44" s="287"/>
      <c r="W44" s="287"/>
      <c r="X44" s="343">
        <f t="shared" si="16"/>
        <v>7474</v>
      </c>
      <c r="Y44" s="291"/>
      <c r="Z44" s="291"/>
      <c r="AA44" s="287"/>
      <c r="AB44" s="287"/>
      <c r="AC44" s="292">
        <v>1.5</v>
      </c>
      <c r="AD44" s="293"/>
      <c r="AE44" s="294"/>
      <c r="AF44" s="295" t="s">
        <v>274</v>
      </c>
      <c r="AG44" s="266" t="s">
        <v>267</v>
      </c>
      <c r="AH44" s="274" t="s">
        <v>314</v>
      </c>
      <c r="AK44" s="153"/>
      <c r="BA44" s="478">
        <f t="shared" si="17"/>
        <v>0</v>
      </c>
      <c r="BB44" s="480">
        <f t="shared" si="18"/>
        <v>0</v>
      </c>
      <c r="BC44" s="483">
        <f t="shared" si="19"/>
        <v>7474</v>
      </c>
      <c r="BD44" s="380">
        <f t="shared" si="20"/>
        <v>1</v>
      </c>
      <c r="BJ44" s="10"/>
      <c r="BK44" s="512" t="s">
        <v>933</v>
      </c>
      <c r="BL44" s="512"/>
      <c r="BN44" s="275"/>
      <c r="BO44" s="1"/>
      <c r="BP44" s="1"/>
      <c r="BQ44" s="1"/>
      <c r="BR44" s="1"/>
      <c r="BS44" s="1"/>
      <c r="BT44" s="1"/>
    </row>
    <row r="45" spans="1:72" s="523" customFormat="1" x14ac:dyDescent="0.2">
      <c r="A45" s="117">
        <v>1415</v>
      </c>
      <c r="B45" s="117" t="s">
        <v>40</v>
      </c>
      <c r="C45" s="90" t="s">
        <v>403</v>
      </c>
      <c r="D45" s="90" t="s">
        <v>50</v>
      </c>
      <c r="E45" s="90" t="s">
        <v>404</v>
      </c>
      <c r="F45" s="90" t="s">
        <v>641</v>
      </c>
      <c r="G45" s="90">
        <v>201510</v>
      </c>
      <c r="H45" s="90" t="s">
        <v>338</v>
      </c>
      <c r="I45" s="397" t="s">
        <v>783</v>
      </c>
      <c r="J45" s="27" t="s">
        <v>731</v>
      </c>
      <c r="K45" s="91"/>
      <c r="L45" s="1" t="s">
        <v>674</v>
      </c>
      <c r="M45" s="100" t="s">
        <v>897</v>
      </c>
      <c r="N45" s="14">
        <v>21747</v>
      </c>
      <c r="O45" s="1">
        <v>20500</v>
      </c>
      <c r="P45" s="356">
        <v>14002</v>
      </c>
      <c r="Q45" s="1">
        <v>1247</v>
      </c>
      <c r="R45" s="90"/>
      <c r="S45" s="90">
        <v>7474</v>
      </c>
      <c r="T45" s="10">
        <f t="shared" si="14"/>
        <v>14002</v>
      </c>
      <c r="U45" s="10">
        <f t="shared" si="15"/>
        <v>-6528</v>
      </c>
      <c r="V45" s="90"/>
      <c r="W45" s="90"/>
      <c r="X45" s="343">
        <f t="shared" si="16"/>
        <v>-6528</v>
      </c>
      <c r="Y45" s="207"/>
      <c r="Z45" s="207"/>
      <c r="AA45" s="142"/>
      <c r="AB45" s="142"/>
      <c r="AC45" s="143">
        <v>2</v>
      </c>
      <c r="AD45" s="245"/>
      <c r="AE45" s="144"/>
      <c r="AF45" s="129" t="s">
        <v>274</v>
      </c>
      <c r="AG45" s="117" t="s">
        <v>267</v>
      </c>
      <c r="AH45" s="177" t="s">
        <v>699</v>
      </c>
      <c r="AI45" s="102" t="s">
        <v>765</v>
      </c>
      <c r="AJ45" s="1"/>
      <c r="AK45" s="153"/>
      <c r="AL45" s="1"/>
      <c r="AM45" s="1"/>
      <c r="AN45" s="1"/>
      <c r="AO45" s="1"/>
      <c r="AP45" s="1"/>
      <c r="AQ45" s="1"/>
      <c r="AR45" s="1"/>
      <c r="AS45" s="1"/>
      <c r="AT45" s="1"/>
      <c r="AU45" s="1"/>
      <c r="AV45" s="1"/>
      <c r="AW45" s="1"/>
      <c r="AX45" s="1"/>
      <c r="AY45" s="1"/>
      <c r="AZ45" s="1"/>
      <c r="BA45" s="478">
        <f t="shared" si="17"/>
        <v>0</v>
      </c>
      <c r="BB45" s="480">
        <f t="shared" si="18"/>
        <v>0</v>
      </c>
      <c r="BC45" s="483">
        <f t="shared" si="19"/>
        <v>-6528</v>
      </c>
      <c r="BD45" s="380">
        <f t="shared" si="20"/>
        <v>-0.87342788332887344</v>
      </c>
      <c r="BE45" s="10"/>
      <c r="BF45" s="1"/>
      <c r="BG45" s="1" t="s">
        <v>244</v>
      </c>
      <c r="BH45" s="1" t="s">
        <v>244</v>
      </c>
      <c r="BI45" s="1" t="s">
        <v>244</v>
      </c>
      <c r="BJ45" s="10"/>
      <c r="BK45" s="538" t="s">
        <v>947</v>
      </c>
      <c r="BL45" s="99"/>
      <c r="BM45" s="10"/>
      <c r="BN45" s="56"/>
      <c r="BO45" s="1"/>
      <c r="BP45" s="1"/>
      <c r="BQ45" s="1"/>
      <c r="BR45" s="1"/>
      <c r="BS45" s="1"/>
      <c r="BT45" s="1"/>
    </row>
    <row r="46" spans="1:72" s="265" customFormat="1" x14ac:dyDescent="0.2">
      <c r="A46" s="266">
        <v>1415</v>
      </c>
      <c r="B46" s="266" t="s">
        <v>40</v>
      </c>
      <c r="C46" s="290" t="s">
        <v>405</v>
      </c>
      <c r="D46" s="287" t="s">
        <v>406</v>
      </c>
      <c r="E46" s="572" t="s">
        <v>407</v>
      </c>
      <c r="F46" s="287" t="s">
        <v>641</v>
      </c>
      <c r="G46" s="287">
        <v>201510</v>
      </c>
      <c r="H46" s="287" t="s">
        <v>338</v>
      </c>
      <c r="I46" s="287" t="s">
        <v>784</v>
      </c>
      <c r="J46" s="288" t="s">
        <v>732</v>
      </c>
      <c r="K46" s="290"/>
      <c r="L46" s="287" t="s">
        <v>644</v>
      </c>
      <c r="M46" s="317" t="s">
        <v>244</v>
      </c>
      <c r="N46" s="287"/>
      <c r="O46" s="287"/>
      <c r="P46" s="363"/>
      <c r="Q46" s="287"/>
      <c r="R46" s="287"/>
      <c r="S46" s="287">
        <v>5439</v>
      </c>
      <c r="T46" s="10">
        <f t="shared" si="14"/>
        <v>0</v>
      </c>
      <c r="U46" s="10">
        <f t="shared" si="15"/>
        <v>5439</v>
      </c>
      <c r="V46" s="287"/>
      <c r="W46" s="287"/>
      <c r="X46" s="343">
        <f t="shared" si="16"/>
        <v>5439</v>
      </c>
      <c r="Y46" s="291"/>
      <c r="Z46" s="291"/>
      <c r="AA46" s="287"/>
      <c r="AB46" s="287"/>
      <c r="AC46" s="292">
        <v>1.5</v>
      </c>
      <c r="AD46" s="293"/>
      <c r="AE46" s="294"/>
      <c r="AF46" s="295" t="s">
        <v>275</v>
      </c>
      <c r="AG46" s="266" t="s">
        <v>267</v>
      </c>
      <c r="AH46" s="274" t="s">
        <v>699</v>
      </c>
      <c r="AI46" s="274" t="s">
        <v>268</v>
      </c>
      <c r="AK46" s="151"/>
      <c r="BA46" s="478">
        <f t="shared" si="17"/>
        <v>0</v>
      </c>
      <c r="BB46" s="480">
        <f t="shared" si="18"/>
        <v>0</v>
      </c>
      <c r="BC46" s="483">
        <f t="shared" si="19"/>
        <v>5439</v>
      </c>
      <c r="BD46" s="380">
        <f t="shared" si="20"/>
        <v>1</v>
      </c>
      <c r="BG46" s="265" t="s">
        <v>244</v>
      </c>
      <c r="BH46" s="265" t="s">
        <v>244</v>
      </c>
      <c r="BI46" s="265" t="s">
        <v>244</v>
      </c>
      <c r="BJ46" s="10"/>
      <c r="BK46" s="484" t="s">
        <v>933</v>
      </c>
      <c r="BL46" s="272"/>
      <c r="BN46" s="308"/>
      <c r="BO46" s="1"/>
      <c r="BP46" s="1"/>
      <c r="BQ46" s="1"/>
      <c r="BR46" s="1"/>
      <c r="BS46" s="1"/>
      <c r="BT46" s="1"/>
    </row>
    <row r="47" spans="1:72" s="265" customFormat="1" x14ac:dyDescent="0.2">
      <c r="A47" s="117">
        <v>1415</v>
      </c>
      <c r="B47" s="117" t="s">
        <v>40</v>
      </c>
      <c r="C47" s="91" t="s">
        <v>408</v>
      </c>
      <c r="D47" s="90" t="s">
        <v>409</v>
      </c>
      <c r="E47" s="204" t="s">
        <v>120</v>
      </c>
      <c r="F47" s="90" t="s">
        <v>641</v>
      </c>
      <c r="G47" s="90">
        <v>201510</v>
      </c>
      <c r="H47" s="90" t="s">
        <v>338</v>
      </c>
      <c r="I47" s="14" t="s">
        <v>733</v>
      </c>
      <c r="J47" s="240" t="s">
        <v>733</v>
      </c>
      <c r="K47" s="90"/>
      <c r="L47" s="14" t="s">
        <v>833</v>
      </c>
      <c r="M47" s="100" t="s">
        <v>897</v>
      </c>
      <c r="N47" s="14">
        <v>21747</v>
      </c>
      <c r="O47" s="1">
        <v>20500</v>
      </c>
      <c r="P47" s="356">
        <v>0</v>
      </c>
      <c r="Q47" s="1">
        <v>1247</v>
      </c>
      <c r="R47" s="90"/>
      <c r="S47" s="90">
        <v>7474</v>
      </c>
      <c r="T47" s="10">
        <f t="shared" si="14"/>
        <v>0</v>
      </c>
      <c r="U47" s="10">
        <f t="shared" si="15"/>
        <v>7474</v>
      </c>
      <c r="V47" s="90">
        <v>2700</v>
      </c>
      <c r="W47" s="29"/>
      <c r="X47" s="343">
        <f t="shared" si="16"/>
        <v>4774</v>
      </c>
      <c r="Y47" s="207"/>
      <c r="Z47" s="207"/>
      <c r="AA47" s="142"/>
      <c r="AB47" s="142"/>
      <c r="AC47" s="143">
        <v>1.5</v>
      </c>
      <c r="AD47" s="245"/>
      <c r="AE47" s="144"/>
      <c r="AF47" s="129" t="s">
        <v>275</v>
      </c>
      <c r="AG47" s="117" t="s">
        <v>267</v>
      </c>
      <c r="AH47" s="102" t="s">
        <v>699</v>
      </c>
      <c r="AI47" s="102" t="s">
        <v>765</v>
      </c>
      <c r="AJ47" s="1"/>
      <c r="AK47" s="151"/>
      <c r="AL47" s="1"/>
      <c r="AM47" s="1"/>
      <c r="AN47" s="1"/>
      <c r="AO47" s="1"/>
      <c r="AP47" s="1"/>
      <c r="AQ47" s="1"/>
      <c r="AR47" s="1"/>
      <c r="AS47" s="1"/>
      <c r="AT47" s="1"/>
      <c r="AU47" s="1"/>
      <c r="AV47" s="1"/>
      <c r="AW47" s="1">
        <v>600</v>
      </c>
      <c r="AX47" s="1"/>
      <c r="AY47" s="1"/>
      <c r="AZ47" s="1"/>
      <c r="BA47" s="478">
        <f t="shared" si="17"/>
        <v>600</v>
      </c>
      <c r="BB47" s="480">
        <f t="shared" si="18"/>
        <v>3300</v>
      </c>
      <c r="BC47" s="483">
        <f t="shared" si="19"/>
        <v>4174</v>
      </c>
      <c r="BD47" s="380">
        <f t="shared" si="20"/>
        <v>0.55846936044955842</v>
      </c>
      <c r="BE47" s="10"/>
      <c r="BF47" s="1"/>
      <c r="BG47" s="1" t="s">
        <v>244</v>
      </c>
      <c r="BH47" s="1" t="s">
        <v>288</v>
      </c>
      <c r="BI47" s="1" t="s">
        <v>288</v>
      </c>
      <c r="BJ47" s="10"/>
      <c r="BK47" s="484" t="s">
        <v>932</v>
      </c>
      <c r="BL47" s="99"/>
      <c r="BM47" s="10"/>
      <c r="BN47" s="56"/>
      <c r="BO47" s="1"/>
      <c r="BP47" s="1"/>
      <c r="BQ47" s="1"/>
      <c r="BR47" s="1"/>
      <c r="BS47" s="1"/>
      <c r="BT47" s="1"/>
    </row>
    <row r="48" spans="1:72" s="275" customFormat="1" x14ac:dyDescent="0.2">
      <c r="A48" s="117">
        <v>1415</v>
      </c>
      <c r="B48" s="117" t="s">
        <v>40</v>
      </c>
      <c r="C48" s="91" t="s">
        <v>410</v>
      </c>
      <c r="D48" s="90" t="s">
        <v>181</v>
      </c>
      <c r="E48" s="204" t="s">
        <v>411</v>
      </c>
      <c r="F48" s="90" t="s">
        <v>641</v>
      </c>
      <c r="G48" s="90">
        <v>201510</v>
      </c>
      <c r="H48" s="90" t="s">
        <v>338</v>
      </c>
      <c r="I48" s="1" t="s">
        <v>785</v>
      </c>
      <c r="J48" s="110"/>
      <c r="K48" s="91"/>
      <c r="L48" s="14" t="s">
        <v>821</v>
      </c>
      <c r="M48" s="100" t="s">
        <v>897</v>
      </c>
      <c r="N48" s="14">
        <v>21747</v>
      </c>
      <c r="O48" s="1">
        <v>20500</v>
      </c>
      <c r="P48" s="356">
        <v>1958</v>
      </c>
      <c r="Q48" s="1">
        <v>1247</v>
      </c>
      <c r="R48" s="90"/>
      <c r="S48" s="199">
        <v>7474</v>
      </c>
      <c r="T48" s="10">
        <f t="shared" si="14"/>
        <v>1958</v>
      </c>
      <c r="U48" s="10">
        <f t="shared" si="15"/>
        <v>5516</v>
      </c>
      <c r="V48" s="90">
        <v>2700</v>
      </c>
      <c r="W48" s="90"/>
      <c r="X48" s="343">
        <f t="shared" si="16"/>
        <v>2816</v>
      </c>
      <c r="Y48" s="207"/>
      <c r="Z48" s="207"/>
      <c r="AA48" s="142"/>
      <c r="AB48" s="142"/>
      <c r="AC48" s="143">
        <v>1.5</v>
      </c>
      <c r="AD48" s="245"/>
      <c r="AE48" s="144"/>
      <c r="AF48" s="129" t="s">
        <v>275</v>
      </c>
      <c r="AG48" s="117" t="s">
        <v>267</v>
      </c>
      <c r="AH48" s="102" t="s">
        <v>314</v>
      </c>
      <c r="AI48" s="1"/>
      <c r="AJ48" s="1"/>
      <c r="AK48" s="153"/>
      <c r="AL48" s="1"/>
      <c r="AM48" s="1"/>
      <c r="AN48" s="1"/>
      <c r="AO48" s="1"/>
      <c r="AP48" s="1"/>
      <c r="AQ48" s="1"/>
      <c r="AR48" s="1"/>
      <c r="AS48" s="1"/>
      <c r="AT48" s="1"/>
      <c r="AU48" s="1"/>
      <c r="AV48" s="1"/>
      <c r="AW48" s="1">
        <v>600</v>
      </c>
      <c r="AX48" s="1"/>
      <c r="AY48" s="1"/>
      <c r="AZ48" s="1"/>
      <c r="BA48" s="478">
        <f t="shared" si="17"/>
        <v>600</v>
      </c>
      <c r="BB48" s="480">
        <f t="shared" si="18"/>
        <v>3300</v>
      </c>
      <c r="BC48" s="483">
        <f t="shared" si="19"/>
        <v>2216</v>
      </c>
      <c r="BD48" s="380">
        <f t="shared" si="20"/>
        <v>0.29649451431629648</v>
      </c>
      <c r="BE48" s="10"/>
      <c r="BF48" s="1"/>
      <c r="BG48" s="1"/>
      <c r="BH48" s="1"/>
      <c r="BI48" s="1"/>
      <c r="BJ48" s="10"/>
      <c r="BK48" s="484" t="s">
        <v>932</v>
      </c>
      <c r="BL48" s="99"/>
      <c r="BM48" s="10"/>
      <c r="BN48" s="1"/>
      <c r="BO48" s="1"/>
      <c r="BP48" s="1"/>
      <c r="BQ48" s="1"/>
      <c r="BR48" s="1"/>
      <c r="BS48" s="1"/>
      <c r="BT48" s="1"/>
    </row>
    <row r="49" spans="1:72" s="266" customFormat="1" x14ac:dyDescent="0.2">
      <c r="A49" s="117">
        <v>1415</v>
      </c>
      <c r="B49" s="117" t="s">
        <v>40</v>
      </c>
      <c r="C49" s="90" t="s">
        <v>412</v>
      </c>
      <c r="D49" s="90" t="s">
        <v>413</v>
      </c>
      <c r="E49" s="573" t="s">
        <v>414</v>
      </c>
      <c r="F49" s="90" t="s">
        <v>641</v>
      </c>
      <c r="G49" s="90">
        <v>201510</v>
      </c>
      <c r="H49" s="90" t="s">
        <v>338</v>
      </c>
      <c r="I49" s="110" t="s">
        <v>786</v>
      </c>
      <c r="J49" s="110"/>
      <c r="K49" s="91"/>
      <c r="L49" s="1" t="s">
        <v>813</v>
      </c>
      <c r="M49" s="100" t="s">
        <v>897</v>
      </c>
      <c r="N49" s="14">
        <v>21747</v>
      </c>
      <c r="O49" s="1">
        <v>20500</v>
      </c>
      <c r="P49" s="356">
        <v>8572</v>
      </c>
      <c r="Q49" s="1">
        <v>1247</v>
      </c>
      <c r="R49" s="90"/>
      <c r="S49" s="199">
        <v>7474</v>
      </c>
      <c r="T49" s="10">
        <f t="shared" si="14"/>
        <v>8572</v>
      </c>
      <c r="U49" s="10">
        <f t="shared" si="15"/>
        <v>-1098</v>
      </c>
      <c r="V49" s="90"/>
      <c r="W49" s="90"/>
      <c r="X49" s="343">
        <f t="shared" si="16"/>
        <v>-1098</v>
      </c>
      <c r="Y49" s="207"/>
      <c r="Z49" s="207"/>
      <c r="AA49" s="142"/>
      <c r="AB49" s="142"/>
      <c r="AC49" s="143">
        <v>2</v>
      </c>
      <c r="AD49" s="245"/>
      <c r="AE49" s="144"/>
      <c r="AF49" s="129" t="s">
        <v>274</v>
      </c>
      <c r="AG49" s="117" t="s">
        <v>267</v>
      </c>
      <c r="AH49" s="102" t="s">
        <v>314</v>
      </c>
      <c r="AI49" s="1"/>
      <c r="AJ49" s="1"/>
      <c r="AK49" s="153"/>
      <c r="AL49" s="1"/>
      <c r="AM49" s="1"/>
      <c r="AN49" s="1"/>
      <c r="AO49" s="1"/>
      <c r="AP49" s="1"/>
      <c r="AQ49" s="1"/>
      <c r="AR49" s="1"/>
      <c r="AS49" s="1"/>
      <c r="AT49" s="1"/>
      <c r="AU49" s="1"/>
      <c r="AV49" s="1"/>
      <c r="AW49" s="1"/>
      <c r="AX49" s="1"/>
      <c r="AY49" s="1"/>
      <c r="AZ49" s="1"/>
      <c r="BA49" s="478">
        <f t="shared" si="17"/>
        <v>0</v>
      </c>
      <c r="BB49" s="480">
        <f t="shared" si="18"/>
        <v>0</v>
      </c>
      <c r="BC49" s="483">
        <f t="shared" si="19"/>
        <v>-1098</v>
      </c>
      <c r="BD49" s="380">
        <f t="shared" si="20"/>
        <v>-0.14690928552314692</v>
      </c>
      <c r="BE49" s="10"/>
      <c r="BF49" s="1"/>
      <c r="BG49" s="1"/>
      <c r="BH49" s="1"/>
      <c r="BI49" s="1"/>
      <c r="BJ49" s="10"/>
      <c r="BK49" s="538" t="s">
        <v>947</v>
      </c>
      <c r="BL49" s="99"/>
      <c r="BM49" s="102" t="s">
        <v>939</v>
      </c>
      <c r="BN49" s="1"/>
      <c r="BO49" s="1"/>
      <c r="BP49" s="1"/>
      <c r="BQ49" s="1"/>
      <c r="BR49" s="1"/>
      <c r="BS49" s="1"/>
      <c r="BT49" s="1"/>
    </row>
    <row r="50" spans="1:72" s="265" customFormat="1" ht="25.5" x14ac:dyDescent="0.2">
      <c r="A50" s="117">
        <v>1415</v>
      </c>
      <c r="B50" s="117" t="s">
        <v>40</v>
      </c>
      <c r="C50" s="91" t="s">
        <v>415</v>
      </c>
      <c r="D50" s="90" t="s">
        <v>416</v>
      </c>
      <c r="E50" s="91" t="s">
        <v>417</v>
      </c>
      <c r="F50" s="90" t="s">
        <v>641</v>
      </c>
      <c r="G50" s="90">
        <v>201510</v>
      </c>
      <c r="H50" s="90" t="s">
        <v>338</v>
      </c>
      <c r="I50" s="90" t="s">
        <v>734</v>
      </c>
      <c r="J50" s="27" t="s">
        <v>734</v>
      </c>
      <c r="K50" s="91"/>
      <c r="L50" s="1" t="s">
        <v>837</v>
      </c>
      <c r="M50" s="100" t="s">
        <v>897</v>
      </c>
      <c r="N50" s="1">
        <v>21747</v>
      </c>
      <c r="O50" s="1">
        <v>20500</v>
      </c>
      <c r="P50" s="356">
        <v>8037</v>
      </c>
      <c r="Q50" s="1">
        <v>1247</v>
      </c>
      <c r="R50" s="90"/>
      <c r="S50" s="90">
        <v>5439</v>
      </c>
      <c r="T50" s="10">
        <f t="shared" si="14"/>
        <v>8037</v>
      </c>
      <c r="U50" s="10">
        <f t="shared" si="15"/>
        <v>-2598</v>
      </c>
      <c r="V50" s="90"/>
      <c r="W50" s="90"/>
      <c r="X50" s="343">
        <f t="shared" si="16"/>
        <v>-2598</v>
      </c>
      <c r="Y50" s="207"/>
      <c r="Z50" s="207"/>
      <c r="AA50" s="142"/>
      <c r="AB50" s="142"/>
      <c r="AC50" s="143">
        <v>1.5</v>
      </c>
      <c r="AD50" s="245"/>
      <c r="AE50" s="144"/>
      <c r="AF50" s="129" t="s">
        <v>275</v>
      </c>
      <c r="AG50" s="117" t="s">
        <v>267</v>
      </c>
      <c r="AH50" s="102" t="s">
        <v>699</v>
      </c>
      <c r="AI50" s="177" t="s">
        <v>268</v>
      </c>
      <c r="AJ50" s="1"/>
      <c r="AK50" s="153"/>
      <c r="AL50" s="1"/>
      <c r="AM50" s="1"/>
      <c r="AN50" s="1"/>
      <c r="AO50" s="1"/>
      <c r="AP50" s="1"/>
      <c r="AQ50" s="1"/>
      <c r="AR50" s="1"/>
      <c r="AS50" s="1"/>
      <c r="AT50" s="1"/>
      <c r="AU50" s="1"/>
      <c r="AV50" s="1"/>
      <c r="AW50" s="1">
        <v>600</v>
      </c>
      <c r="AX50" s="1"/>
      <c r="AY50" s="1"/>
      <c r="AZ50" s="1"/>
      <c r="BA50" s="478">
        <f t="shared" si="17"/>
        <v>600</v>
      </c>
      <c r="BB50" s="480">
        <f t="shared" si="18"/>
        <v>600</v>
      </c>
      <c r="BC50" s="483">
        <f t="shared" si="19"/>
        <v>-3198</v>
      </c>
      <c r="BD50" s="380">
        <f t="shared" si="20"/>
        <v>-0.58797573083287369</v>
      </c>
      <c r="BE50" s="10"/>
      <c r="BF50" s="1"/>
      <c r="BG50" s="1" t="s">
        <v>244</v>
      </c>
      <c r="BH50" s="1" t="s">
        <v>244</v>
      </c>
      <c r="BI50" s="1" t="s">
        <v>244</v>
      </c>
      <c r="BJ50" s="10"/>
      <c r="BK50" s="484" t="s">
        <v>933</v>
      </c>
      <c r="BL50" s="99"/>
      <c r="BM50" s="10"/>
      <c r="BN50" s="31"/>
      <c r="BO50" s="1"/>
      <c r="BP50" s="1"/>
      <c r="BQ50" s="1"/>
      <c r="BR50" s="1"/>
      <c r="BS50" s="1"/>
      <c r="BT50" s="1"/>
    </row>
    <row r="53" spans="1:72" s="265" customFormat="1" ht="45.75" x14ac:dyDescent="0.25">
      <c r="A53" s="117">
        <v>1415</v>
      </c>
      <c r="B53" s="117" t="s">
        <v>40</v>
      </c>
      <c r="C53" s="90" t="s">
        <v>423</v>
      </c>
      <c r="D53" s="90" t="s">
        <v>424</v>
      </c>
      <c r="E53" s="90" t="s">
        <v>222</v>
      </c>
      <c r="F53" s="90" t="s">
        <v>641</v>
      </c>
      <c r="G53" s="90">
        <v>201510</v>
      </c>
      <c r="H53" s="90" t="s">
        <v>338</v>
      </c>
      <c r="I53" s="577" t="s">
        <v>789</v>
      </c>
      <c r="J53" s="110"/>
      <c r="K53" s="91"/>
      <c r="L53" s="14" t="s">
        <v>835</v>
      </c>
      <c r="M53" s="100" t="s">
        <v>897</v>
      </c>
      <c r="N53" s="1">
        <v>21747</v>
      </c>
      <c r="O53" s="1">
        <v>21747</v>
      </c>
      <c r="P53" s="356">
        <v>0</v>
      </c>
      <c r="Q53" s="1">
        <v>0</v>
      </c>
      <c r="R53" s="90">
        <v>2700</v>
      </c>
      <c r="S53" s="199">
        <v>7474</v>
      </c>
      <c r="T53" s="10">
        <f t="shared" ref="T53:T63" si="21">P53</f>
        <v>0</v>
      </c>
      <c r="U53" s="10">
        <f t="shared" ref="U53:U63" si="22">S53-T53</f>
        <v>7474</v>
      </c>
      <c r="V53" s="90">
        <v>2700</v>
      </c>
      <c r="W53" s="90"/>
      <c r="X53" s="343">
        <f t="shared" ref="X53:X63" si="23">U53-(V53+W53)</f>
        <v>4774</v>
      </c>
      <c r="Y53" s="207"/>
      <c r="Z53" s="207"/>
      <c r="AA53" s="142"/>
      <c r="AB53" s="142"/>
      <c r="AC53" s="145">
        <v>1</v>
      </c>
      <c r="AD53" s="249" t="s">
        <v>389</v>
      </c>
      <c r="AE53" s="144"/>
      <c r="AF53" s="129" t="s">
        <v>275</v>
      </c>
      <c r="AG53" s="117" t="s">
        <v>267</v>
      </c>
      <c r="AH53" s="102" t="s">
        <v>314</v>
      </c>
      <c r="AI53" s="1"/>
      <c r="AJ53" s="1"/>
      <c r="AK53" s="151"/>
      <c r="AL53" s="1"/>
      <c r="AM53" s="1"/>
      <c r="AN53" s="1"/>
      <c r="AO53" s="1"/>
      <c r="AP53" s="1"/>
      <c r="AQ53" s="1"/>
      <c r="AR53" s="1"/>
      <c r="AS53" s="1"/>
      <c r="AT53" s="1"/>
      <c r="AU53" s="1"/>
      <c r="AV53" s="1"/>
      <c r="AW53" s="1"/>
      <c r="AX53" s="1"/>
      <c r="AY53" s="1">
        <v>1800</v>
      </c>
      <c r="AZ53" s="1"/>
      <c r="BA53" s="478">
        <f t="shared" ref="BA53:BA63" si="24">SUM(AL53:AZ53)</f>
        <v>1800</v>
      </c>
      <c r="BB53" s="480">
        <f t="shared" ref="BB53:BB63" si="25">V53+BA53</f>
        <v>4500</v>
      </c>
      <c r="BC53" s="483">
        <f t="shared" ref="BC53:BC63" si="26">X53-BA53</f>
        <v>2974</v>
      </c>
      <c r="BD53" s="380">
        <f t="shared" ref="BD53:BD63" si="27">BC53/S53</f>
        <v>0.39791276424939792</v>
      </c>
      <c r="BE53" s="10">
        <v>1</v>
      </c>
      <c r="BF53" s="177" t="s">
        <v>879</v>
      </c>
      <c r="BG53" s="1"/>
      <c r="BH53" s="1"/>
      <c r="BI53" s="1"/>
      <c r="BJ53" s="10"/>
      <c r="BK53" s="484" t="s">
        <v>932</v>
      </c>
      <c r="BL53" s="99"/>
      <c r="BM53" s="10"/>
      <c r="BN53" s="1"/>
      <c r="BO53" s="1"/>
      <c r="BP53" s="1"/>
      <c r="BQ53" s="1"/>
      <c r="BR53" s="1"/>
      <c r="BS53" s="1"/>
      <c r="BT53" s="1"/>
    </row>
    <row r="54" spans="1:72" s="265" customFormat="1" x14ac:dyDescent="0.2">
      <c r="A54" s="396">
        <v>1415</v>
      </c>
      <c r="B54" s="396" t="s">
        <v>40</v>
      </c>
      <c r="C54" s="251" t="s">
        <v>425</v>
      </c>
      <c r="D54" s="251" t="s">
        <v>426</v>
      </c>
      <c r="E54" s="251" t="s">
        <v>427</v>
      </c>
      <c r="F54" s="251" t="s">
        <v>647</v>
      </c>
      <c r="G54" s="251">
        <v>201510</v>
      </c>
      <c r="H54" s="251" t="s">
        <v>338</v>
      </c>
      <c r="I54" s="251" t="s">
        <v>735</v>
      </c>
      <c r="J54" s="353" t="s">
        <v>735</v>
      </c>
      <c r="K54" s="416"/>
      <c r="L54" s="256" t="s">
        <v>812</v>
      </c>
      <c r="M54" s="100" t="s">
        <v>897</v>
      </c>
      <c r="N54" s="256">
        <v>31476</v>
      </c>
      <c r="O54" s="256">
        <v>31476</v>
      </c>
      <c r="P54" s="356">
        <v>0</v>
      </c>
      <c r="Q54" s="256">
        <v>0</v>
      </c>
      <c r="R54" s="251"/>
      <c r="S54" s="251">
        <v>17203</v>
      </c>
      <c r="T54" s="10">
        <f t="shared" si="21"/>
        <v>0</v>
      </c>
      <c r="U54" s="10">
        <f t="shared" si="22"/>
        <v>17203</v>
      </c>
      <c r="V54" s="251"/>
      <c r="W54" s="251">
        <v>0</v>
      </c>
      <c r="X54" s="343">
        <f t="shared" si="23"/>
        <v>17203</v>
      </c>
      <c r="Y54" s="399"/>
      <c r="Z54" s="399"/>
      <c r="AA54" s="251"/>
      <c r="AB54" s="251"/>
      <c r="AC54" s="252">
        <v>2</v>
      </c>
      <c r="AD54" s="253"/>
      <c r="AE54" s="254"/>
      <c r="AF54" s="400" t="s">
        <v>274</v>
      </c>
      <c r="AG54" s="396" t="s">
        <v>267</v>
      </c>
      <c r="AH54" s="401" t="s">
        <v>699</v>
      </c>
      <c r="AI54" s="401" t="s">
        <v>765</v>
      </c>
      <c r="AJ54" s="256"/>
      <c r="AK54" s="255"/>
      <c r="AL54" s="256"/>
      <c r="AM54" s="256"/>
      <c r="AN54" s="256"/>
      <c r="AO54" s="256"/>
      <c r="AP54" s="256"/>
      <c r="AQ54" s="256"/>
      <c r="AR54" s="256"/>
      <c r="AS54" s="256"/>
      <c r="AT54" s="256"/>
      <c r="AU54" s="256"/>
      <c r="AV54" s="256"/>
      <c r="AW54" s="256"/>
      <c r="AX54" s="256">
        <v>5000</v>
      </c>
      <c r="AY54" s="256"/>
      <c r="AZ54" s="256"/>
      <c r="BA54" s="478">
        <f t="shared" si="24"/>
        <v>5000</v>
      </c>
      <c r="BB54" s="480">
        <f t="shared" si="25"/>
        <v>5000</v>
      </c>
      <c r="BC54" s="483">
        <f t="shared" si="26"/>
        <v>12203</v>
      </c>
      <c r="BD54" s="380">
        <f t="shared" si="27"/>
        <v>0.70935301982212406</v>
      </c>
      <c r="BE54" s="256"/>
      <c r="BF54" s="256"/>
      <c r="BG54" s="256" t="s">
        <v>244</v>
      </c>
      <c r="BH54" s="256" t="s">
        <v>288</v>
      </c>
      <c r="BI54" s="256" t="s">
        <v>288</v>
      </c>
      <c r="BJ54" s="10"/>
      <c r="BK54" s="538" t="s">
        <v>947</v>
      </c>
      <c r="BL54" s="257"/>
      <c r="BM54" s="256"/>
      <c r="BN54" s="256"/>
      <c r="BO54" s="1"/>
      <c r="BP54" s="1"/>
      <c r="BQ54" s="1"/>
      <c r="BR54" s="1"/>
      <c r="BS54" s="1"/>
      <c r="BT54" s="1"/>
    </row>
    <row r="55" spans="1:72" s="265" customFormat="1" x14ac:dyDescent="0.2">
      <c r="A55" s="117">
        <v>1415</v>
      </c>
      <c r="B55" s="117" t="s">
        <v>40</v>
      </c>
      <c r="C55" s="90" t="s">
        <v>428</v>
      </c>
      <c r="D55" s="90" t="s">
        <v>429</v>
      </c>
      <c r="E55" s="90" t="s">
        <v>430</v>
      </c>
      <c r="F55" s="90" t="s">
        <v>641</v>
      </c>
      <c r="G55" s="90">
        <v>201510</v>
      </c>
      <c r="H55" s="90" t="s">
        <v>338</v>
      </c>
      <c r="I55" s="110" t="s">
        <v>736</v>
      </c>
      <c r="J55" s="27" t="s">
        <v>736</v>
      </c>
      <c r="K55" s="91"/>
      <c r="L55" s="14" t="s">
        <v>820</v>
      </c>
      <c r="M55" s="100" t="s">
        <v>897</v>
      </c>
      <c r="N55" s="14">
        <v>21747</v>
      </c>
      <c r="O55" s="14">
        <v>20500</v>
      </c>
      <c r="P55" s="357">
        <v>0</v>
      </c>
      <c r="Q55" s="14">
        <v>1247</v>
      </c>
      <c r="R55" s="90"/>
      <c r="S55" s="90">
        <v>7474</v>
      </c>
      <c r="T55" s="10">
        <f t="shared" si="21"/>
        <v>0</v>
      </c>
      <c r="U55" s="10">
        <f t="shared" si="22"/>
        <v>7474</v>
      </c>
      <c r="V55" s="90">
        <v>2700</v>
      </c>
      <c r="W55" s="29"/>
      <c r="X55" s="343">
        <f t="shared" si="23"/>
        <v>4774</v>
      </c>
      <c r="Y55" s="207"/>
      <c r="Z55" s="207"/>
      <c r="AA55" s="142"/>
      <c r="AB55" s="142"/>
      <c r="AC55" s="143">
        <v>1.5</v>
      </c>
      <c r="AD55" s="245"/>
      <c r="AE55" s="144"/>
      <c r="AF55" s="129" t="s">
        <v>274</v>
      </c>
      <c r="AG55" s="117" t="s">
        <v>267</v>
      </c>
      <c r="AH55" s="102" t="s">
        <v>699</v>
      </c>
      <c r="AI55" s="177" t="s">
        <v>765</v>
      </c>
      <c r="AJ55" s="1"/>
      <c r="AK55" s="153"/>
      <c r="AL55" s="1"/>
      <c r="AM55" s="1"/>
      <c r="AN55" s="1"/>
      <c r="AO55" s="1"/>
      <c r="AP55" s="1"/>
      <c r="AQ55" s="1"/>
      <c r="AR55" s="1">
        <v>1735</v>
      </c>
      <c r="AS55" s="1"/>
      <c r="AT55" s="1"/>
      <c r="AU55" s="1"/>
      <c r="AV55" s="1"/>
      <c r="AW55" s="1"/>
      <c r="AX55" s="1"/>
      <c r="AY55" s="1"/>
      <c r="AZ55" s="1"/>
      <c r="BA55" s="478">
        <f t="shared" si="24"/>
        <v>1735</v>
      </c>
      <c r="BB55" s="480">
        <f t="shared" si="25"/>
        <v>4435</v>
      </c>
      <c r="BC55" s="483">
        <f t="shared" si="26"/>
        <v>3039</v>
      </c>
      <c r="BD55" s="380">
        <f t="shared" si="27"/>
        <v>0.4066095798769066</v>
      </c>
      <c r="BE55" s="10"/>
      <c r="BF55" s="1"/>
      <c r="BG55" s="1" t="s">
        <v>244</v>
      </c>
      <c r="BH55" s="1" t="s">
        <v>288</v>
      </c>
      <c r="BI55" s="1" t="s">
        <v>288</v>
      </c>
      <c r="BJ55" s="10"/>
      <c r="BK55" s="484" t="s">
        <v>933</v>
      </c>
      <c r="BL55" s="99"/>
      <c r="BM55" s="10"/>
      <c r="BN55" s="1"/>
      <c r="BO55" s="1"/>
      <c r="BP55" s="1"/>
      <c r="BQ55" s="1"/>
      <c r="BR55" s="1"/>
      <c r="BS55" s="1"/>
      <c r="BT55" s="1"/>
    </row>
    <row r="56" spans="1:72" s="265" customFormat="1" x14ac:dyDescent="0.2">
      <c r="A56" s="117">
        <v>1415</v>
      </c>
      <c r="B56" s="117" t="s">
        <v>40</v>
      </c>
      <c r="C56" s="91" t="s">
        <v>431</v>
      </c>
      <c r="D56" s="91" t="s">
        <v>432</v>
      </c>
      <c r="E56" s="91" t="s">
        <v>433</v>
      </c>
      <c r="F56" s="90" t="s">
        <v>641</v>
      </c>
      <c r="G56" s="90">
        <v>201510</v>
      </c>
      <c r="H56" s="90" t="s">
        <v>338</v>
      </c>
      <c r="I56" s="90" t="s">
        <v>738</v>
      </c>
      <c r="J56" s="27" t="s">
        <v>738</v>
      </c>
      <c r="K56" s="91"/>
      <c r="L56" s="14" t="s">
        <v>665</v>
      </c>
      <c r="M56" s="100" t="s">
        <v>897</v>
      </c>
      <c r="N56" s="14">
        <v>21747</v>
      </c>
      <c r="O56" s="14">
        <v>20500</v>
      </c>
      <c r="P56" s="357">
        <v>7132</v>
      </c>
      <c r="Q56" s="14">
        <v>1247</v>
      </c>
      <c r="R56" s="90"/>
      <c r="S56" s="90">
        <v>7474</v>
      </c>
      <c r="T56" s="10">
        <f t="shared" si="21"/>
        <v>7132</v>
      </c>
      <c r="U56" s="10">
        <f t="shared" si="22"/>
        <v>342</v>
      </c>
      <c r="V56" s="90"/>
      <c r="W56" s="90"/>
      <c r="X56" s="343">
        <f t="shared" si="23"/>
        <v>342</v>
      </c>
      <c r="Y56" s="207"/>
      <c r="Z56" s="207"/>
      <c r="AA56" s="142"/>
      <c r="AB56" s="142"/>
      <c r="AC56" s="145">
        <v>1</v>
      </c>
      <c r="AD56" s="245"/>
      <c r="AE56" s="144"/>
      <c r="AF56" s="213" t="s">
        <v>275</v>
      </c>
      <c r="AG56" s="117" t="s">
        <v>267</v>
      </c>
      <c r="AH56" s="102" t="s">
        <v>699</v>
      </c>
      <c r="AI56" s="102" t="s">
        <v>765</v>
      </c>
      <c r="AJ56" s="1"/>
      <c r="AK56" s="151"/>
      <c r="AL56" s="1"/>
      <c r="AM56" s="1"/>
      <c r="AN56" s="1"/>
      <c r="AO56" s="1"/>
      <c r="AP56" s="1"/>
      <c r="AQ56" s="1"/>
      <c r="AR56" s="1"/>
      <c r="AS56" s="1"/>
      <c r="AT56" s="1"/>
      <c r="AU56" s="1"/>
      <c r="AV56" s="1"/>
      <c r="AW56" s="1">
        <v>600</v>
      </c>
      <c r="AX56" s="1"/>
      <c r="AY56" s="1"/>
      <c r="AZ56" s="1"/>
      <c r="BA56" s="478">
        <f t="shared" si="24"/>
        <v>600</v>
      </c>
      <c r="BB56" s="480">
        <f t="shared" si="25"/>
        <v>600</v>
      </c>
      <c r="BC56" s="483">
        <f t="shared" si="26"/>
        <v>-258</v>
      </c>
      <c r="BD56" s="380">
        <f t="shared" si="27"/>
        <v>-3.4519668183034521E-2</v>
      </c>
      <c r="BE56" s="10"/>
      <c r="BF56" s="1"/>
      <c r="BG56" s="1" t="s">
        <v>244</v>
      </c>
      <c r="BH56" s="1" t="s">
        <v>288</v>
      </c>
      <c r="BI56" s="1" t="s">
        <v>288</v>
      </c>
      <c r="BJ56" s="10"/>
      <c r="BK56" s="484" t="s">
        <v>933</v>
      </c>
      <c r="BL56" s="99"/>
      <c r="BM56" s="10"/>
      <c r="BN56" s="1"/>
      <c r="BO56" s="1"/>
      <c r="BP56" s="1"/>
      <c r="BQ56" s="1"/>
      <c r="BR56" s="1"/>
      <c r="BS56" s="1"/>
      <c r="BT56" s="1"/>
    </row>
    <row r="57" spans="1:72" s="275" customFormat="1" x14ac:dyDescent="0.2">
      <c r="A57" s="266">
        <v>1415</v>
      </c>
      <c r="B57" s="266" t="s">
        <v>40</v>
      </c>
      <c r="C57" s="290" t="s">
        <v>434</v>
      </c>
      <c r="D57" s="290" t="s">
        <v>435</v>
      </c>
      <c r="E57" s="290" t="s">
        <v>436</v>
      </c>
      <c r="F57" s="287"/>
      <c r="G57" s="287">
        <v>201510</v>
      </c>
      <c r="H57" s="287" t="s">
        <v>338</v>
      </c>
      <c r="I57" s="90" t="s">
        <v>790</v>
      </c>
      <c r="J57" s="287"/>
      <c r="K57" s="287"/>
      <c r="L57" s="289" t="s">
        <v>644</v>
      </c>
      <c r="M57" s="317" t="s">
        <v>244</v>
      </c>
      <c r="N57" s="289"/>
      <c r="O57" s="289"/>
      <c r="P57" s="361"/>
      <c r="Q57" s="289"/>
      <c r="R57" s="287"/>
      <c r="S57" s="269">
        <v>7474</v>
      </c>
      <c r="T57" s="10">
        <f t="shared" si="21"/>
        <v>0</v>
      </c>
      <c r="U57" s="10">
        <f t="shared" si="22"/>
        <v>7474</v>
      </c>
      <c r="V57" s="287"/>
      <c r="W57" s="287"/>
      <c r="X57" s="343">
        <f t="shared" si="23"/>
        <v>7474</v>
      </c>
      <c r="Y57" s="291"/>
      <c r="Z57" s="291"/>
      <c r="AA57" s="287"/>
      <c r="AB57" s="287"/>
      <c r="AC57" s="292">
        <v>2</v>
      </c>
      <c r="AD57" s="293"/>
      <c r="AE57" s="294"/>
      <c r="AF57" s="295" t="s">
        <v>274</v>
      </c>
      <c r="AG57" s="266" t="s">
        <v>267</v>
      </c>
      <c r="AH57" s="274" t="s">
        <v>314</v>
      </c>
      <c r="AI57" s="265"/>
      <c r="AJ57" s="265"/>
      <c r="AK57" s="153"/>
      <c r="AL57" s="265"/>
      <c r="AM57" s="265"/>
      <c r="AN57" s="265"/>
      <c r="AO57" s="265"/>
      <c r="AP57" s="265"/>
      <c r="AQ57" s="265"/>
      <c r="AR57" s="265"/>
      <c r="AS57" s="265"/>
      <c r="AT57" s="265"/>
      <c r="AU57" s="265"/>
      <c r="AV57" s="265"/>
      <c r="AW57" s="265"/>
      <c r="AX57" s="265"/>
      <c r="AY57" s="265"/>
      <c r="AZ57" s="265"/>
      <c r="BA57" s="478">
        <f t="shared" si="24"/>
        <v>0</v>
      </c>
      <c r="BB57" s="480">
        <f t="shared" si="25"/>
        <v>0</v>
      </c>
      <c r="BC57" s="483">
        <f t="shared" si="26"/>
        <v>7474</v>
      </c>
      <c r="BD57" s="380">
        <f t="shared" si="27"/>
        <v>1</v>
      </c>
      <c r="BE57" s="265"/>
      <c r="BF57" s="265"/>
      <c r="BG57" s="265"/>
      <c r="BH57" s="265"/>
      <c r="BI57" s="265"/>
      <c r="BJ57" s="10"/>
      <c r="BK57" s="512" t="s">
        <v>933</v>
      </c>
      <c r="BL57" s="512"/>
      <c r="BM57" s="265"/>
      <c r="BN57" s="265"/>
      <c r="BO57" s="1"/>
      <c r="BP57" s="1"/>
      <c r="BQ57" s="1"/>
      <c r="BR57" s="1"/>
      <c r="BS57" s="1"/>
      <c r="BT57" s="1"/>
    </row>
    <row r="58" spans="1:72" s="265" customFormat="1" x14ac:dyDescent="0.2">
      <c r="A58" s="266">
        <v>1415</v>
      </c>
      <c r="B58" s="266" t="s">
        <v>40</v>
      </c>
      <c r="C58" s="287" t="s">
        <v>437</v>
      </c>
      <c r="D58" s="287" t="s">
        <v>228</v>
      </c>
      <c r="E58" s="290" t="s">
        <v>436</v>
      </c>
      <c r="F58" s="287"/>
      <c r="G58" s="287">
        <v>201510</v>
      </c>
      <c r="H58" s="287" t="s">
        <v>338</v>
      </c>
      <c r="I58" s="287" t="s">
        <v>791</v>
      </c>
      <c r="J58" s="289"/>
      <c r="K58" s="290"/>
      <c r="L58" s="289" t="s">
        <v>644</v>
      </c>
      <c r="M58" s="317" t="s">
        <v>244</v>
      </c>
      <c r="N58" s="289"/>
      <c r="O58" s="289"/>
      <c r="P58" s="361"/>
      <c r="Q58" s="289"/>
      <c r="R58" s="287"/>
      <c r="S58" s="269">
        <v>7474</v>
      </c>
      <c r="T58" s="10">
        <f t="shared" si="21"/>
        <v>0</v>
      </c>
      <c r="U58" s="10">
        <f t="shared" si="22"/>
        <v>7474</v>
      </c>
      <c r="V58" s="287"/>
      <c r="W58" s="287"/>
      <c r="X58" s="343">
        <f t="shared" si="23"/>
        <v>7474</v>
      </c>
      <c r="Y58" s="291"/>
      <c r="Z58" s="291"/>
      <c r="AA58" s="287"/>
      <c r="AB58" s="287"/>
      <c r="AC58" s="292">
        <v>1.5</v>
      </c>
      <c r="AD58" s="293"/>
      <c r="AE58" s="294"/>
      <c r="AF58" s="307" t="s">
        <v>274</v>
      </c>
      <c r="AG58" s="266" t="s">
        <v>267</v>
      </c>
      <c r="AH58" s="274" t="s">
        <v>314</v>
      </c>
      <c r="AK58" s="153"/>
      <c r="BA58" s="478">
        <f t="shared" si="24"/>
        <v>0</v>
      </c>
      <c r="BB58" s="480">
        <f t="shared" si="25"/>
        <v>0</v>
      </c>
      <c r="BC58" s="483">
        <f t="shared" si="26"/>
        <v>7474</v>
      </c>
      <c r="BD58" s="380">
        <f t="shared" si="27"/>
        <v>1</v>
      </c>
      <c r="BJ58" s="10"/>
      <c r="BK58" s="512" t="s">
        <v>933</v>
      </c>
      <c r="BL58" s="512"/>
      <c r="BO58" s="102"/>
      <c r="BP58" s="102"/>
      <c r="BQ58" s="102"/>
      <c r="BR58" s="102"/>
      <c r="BS58" s="102"/>
      <c r="BT58" s="102"/>
    </row>
    <row r="59" spans="1:72" s="151" customFormat="1" ht="25.5" x14ac:dyDescent="0.2">
      <c r="A59" s="151">
        <v>1415</v>
      </c>
      <c r="B59" s="151" t="s">
        <v>40</v>
      </c>
      <c r="C59" s="158" t="s">
        <v>438</v>
      </c>
      <c r="D59" s="158" t="s">
        <v>439</v>
      </c>
      <c r="E59" s="158" t="s">
        <v>316</v>
      </c>
      <c r="F59" s="90" t="s">
        <v>641</v>
      </c>
      <c r="G59" s="158">
        <v>201510</v>
      </c>
      <c r="H59" s="158" t="s">
        <v>338</v>
      </c>
      <c r="I59" s="1" t="s">
        <v>739</v>
      </c>
      <c r="J59" s="580" t="s">
        <v>739</v>
      </c>
      <c r="K59" s="582"/>
      <c r="L59" s="14" t="s">
        <v>822</v>
      </c>
      <c r="M59" s="100" t="s">
        <v>897</v>
      </c>
      <c r="N59" s="14">
        <v>21747</v>
      </c>
      <c r="O59" s="14">
        <v>20500</v>
      </c>
      <c r="P59" s="357">
        <v>0</v>
      </c>
      <c r="Q59" s="14">
        <v>1247</v>
      </c>
      <c r="R59" s="158"/>
      <c r="S59" s="90">
        <v>7474</v>
      </c>
      <c r="T59" s="10">
        <f t="shared" si="21"/>
        <v>0</v>
      </c>
      <c r="U59" s="10">
        <f t="shared" si="22"/>
        <v>7474</v>
      </c>
      <c r="V59" s="158">
        <v>2700</v>
      </c>
      <c r="W59" s="29"/>
      <c r="X59" s="343">
        <f t="shared" si="23"/>
        <v>4774</v>
      </c>
      <c r="Y59" s="487"/>
      <c r="Z59" s="487"/>
      <c r="AA59" s="158"/>
      <c r="AB59" s="158"/>
      <c r="AC59" s="229">
        <v>2</v>
      </c>
      <c r="AD59" s="157"/>
      <c r="AE59" s="230"/>
      <c r="AF59" s="159" t="s">
        <v>274</v>
      </c>
      <c r="AG59" s="151" t="s">
        <v>267</v>
      </c>
      <c r="AH59" s="151" t="s">
        <v>699</v>
      </c>
      <c r="AI59" s="151" t="s">
        <v>765</v>
      </c>
      <c r="AK59" s="153" t="s">
        <v>217</v>
      </c>
      <c r="BA59" s="478">
        <f t="shared" si="24"/>
        <v>0</v>
      </c>
      <c r="BB59" s="480">
        <f t="shared" si="25"/>
        <v>2700</v>
      </c>
      <c r="BC59" s="483">
        <f t="shared" si="26"/>
        <v>4774</v>
      </c>
      <c r="BD59" s="380">
        <f t="shared" si="27"/>
        <v>0.63874765854963877</v>
      </c>
      <c r="BG59" s="151" t="s">
        <v>244</v>
      </c>
      <c r="BH59" s="151" t="s">
        <v>288</v>
      </c>
      <c r="BI59" s="151" t="s">
        <v>288</v>
      </c>
      <c r="BJ59" s="217"/>
      <c r="BK59" s="484" t="s">
        <v>933</v>
      </c>
      <c r="BO59" s="265"/>
      <c r="BP59" s="265"/>
      <c r="BQ59" s="265"/>
      <c r="BR59" s="265"/>
      <c r="BS59" s="265"/>
      <c r="BT59" s="265"/>
    </row>
    <row r="60" spans="1:72" s="265" customFormat="1" x14ac:dyDescent="0.2">
      <c r="A60" s="117">
        <v>1415</v>
      </c>
      <c r="B60" s="117" t="s">
        <v>40</v>
      </c>
      <c r="C60" s="90" t="s">
        <v>440</v>
      </c>
      <c r="D60" s="90" t="s">
        <v>441</v>
      </c>
      <c r="E60" s="90" t="s">
        <v>151</v>
      </c>
      <c r="F60" s="90" t="s">
        <v>641</v>
      </c>
      <c r="G60" s="90">
        <v>201510</v>
      </c>
      <c r="H60" s="90" t="s">
        <v>338</v>
      </c>
      <c r="I60" s="578" t="s">
        <v>740</v>
      </c>
      <c r="J60" s="27" t="s">
        <v>740</v>
      </c>
      <c r="K60" s="91"/>
      <c r="L60" s="1" t="s">
        <v>665</v>
      </c>
      <c r="M60" s="100" t="s">
        <v>897</v>
      </c>
      <c r="N60" s="14">
        <v>21747</v>
      </c>
      <c r="O60" s="14">
        <v>20500</v>
      </c>
      <c r="P60" s="356">
        <v>2812</v>
      </c>
      <c r="Q60" s="1">
        <v>1247</v>
      </c>
      <c r="R60" s="90"/>
      <c r="S60" s="90">
        <v>7474</v>
      </c>
      <c r="T60" s="10">
        <f t="shared" si="21"/>
        <v>2812</v>
      </c>
      <c r="U60" s="10">
        <f t="shared" si="22"/>
        <v>4662</v>
      </c>
      <c r="V60" s="90"/>
      <c r="W60" s="90"/>
      <c r="X60" s="343">
        <f t="shared" si="23"/>
        <v>4662</v>
      </c>
      <c r="Y60" s="207"/>
      <c r="Z60" s="207"/>
      <c r="AA60" s="142"/>
      <c r="AB60" s="142"/>
      <c r="AC60" s="143">
        <v>2</v>
      </c>
      <c r="AD60" s="245"/>
      <c r="AE60" s="144"/>
      <c r="AF60" s="129" t="s">
        <v>275</v>
      </c>
      <c r="AG60" s="117" t="s">
        <v>267</v>
      </c>
      <c r="AH60" s="177" t="s">
        <v>699</v>
      </c>
      <c r="AI60" s="102" t="s">
        <v>765</v>
      </c>
      <c r="AJ60" s="1"/>
      <c r="AK60" s="151"/>
      <c r="AL60" s="1"/>
      <c r="AM60" s="1"/>
      <c r="AN60" s="1"/>
      <c r="AO60" s="1"/>
      <c r="AP60" s="1"/>
      <c r="AQ60" s="1"/>
      <c r="AR60" s="1"/>
      <c r="AS60" s="1"/>
      <c r="AT60" s="1"/>
      <c r="AU60" s="1"/>
      <c r="AV60" s="1"/>
      <c r="AW60" s="1"/>
      <c r="AX60" s="1"/>
      <c r="AY60" s="1"/>
      <c r="AZ60" s="1"/>
      <c r="BA60" s="478">
        <f t="shared" si="24"/>
        <v>0</v>
      </c>
      <c r="BB60" s="480">
        <f t="shared" si="25"/>
        <v>0</v>
      </c>
      <c r="BC60" s="483">
        <f t="shared" si="26"/>
        <v>4662</v>
      </c>
      <c r="BD60" s="380">
        <f t="shared" si="27"/>
        <v>0.62376237623762376</v>
      </c>
      <c r="BE60" s="10"/>
      <c r="BF60" s="1"/>
      <c r="BG60" s="1" t="s">
        <v>244</v>
      </c>
      <c r="BH60" s="1" t="s">
        <v>244</v>
      </c>
      <c r="BI60" s="1" t="s">
        <v>244</v>
      </c>
      <c r="BJ60" s="10"/>
      <c r="BK60" s="484" t="s">
        <v>933</v>
      </c>
      <c r="BL60" s="99"/>
      <c r="BM60" s="10"/>
      <c r="BN60" s="1"/>
      <c r="BO60" s="1"/>
      <c r="BP60" s="1"/>
      <c r="BQ60" s="1"/>
      <c r="BR60" s="1"/>
      <c r="BS60" s="1"/>
      <c r="BT60" s="1"/>
    </row>
    <row r="61" spans="1:72" s="151" customFormat="1" x14ac:dyDescent="0.2">
      <c r="A61" s="117">
        <v>1415</v>
      </c>
      <c r="B61" s="117" t="s">
        <v>40</v>
      </c>
      <c r="C61" s="91" t="s">
        <v>442</v>
      </c>
      <c r="D61" s="91" t="s">
        <v>85</v>
      </c>
      <c r="E61" s="91" t="s">
        <v>443</v>
      </c>
      <c r="F61" s="90" t="s">
        <v>641</v>
      </c>
      <c r="G61" s="90">
        <v>201510</v>
      </c>
      <c r="H61" s="90" t="s">
        <v>338</v>
      </c>
      <c r="I61" s="14" t="s">
        <v>741</v>
      </c>
      <c r="J61" s="240" t="s">
        <v>741</v>
      </c>
      <c r="K61" s="90"/>
      <c r="L61" t="s">
        <v>812</v>
      </c>
      <c r="M61" s="100" t="s">
        <v>897</v>
      </c>
      <c r="N61">
        <v>21747</v>
      </c>
      <c r="O61" s="14">
        <v>20500</v>
      </c>
      <c r="P61" s="357">
        <v>23551</v>
      </c>
      <c r="Q61" s="14">
        <v>0</v>
      </c>
      <c r="R61" s="90"/>
      <c r="S61" s="90">
        <v>7474</v>
      </c>
      <c r="T61" s="10">
        <f t="shared" si="21"/>
        <v>23551</v>
      </c>
      <c r="U61" s="10">
        <f t="shared" si="22"/>
        <v>-16077</v>
      </c>
      <c r="V61" s="90"/>
      <c r="W61" s="90"/>
      <c r="X61" s="343">
        <f t="shared" si="23"/>
        <v>-16077</v>
      </c>
      <c r="Y61" s="207"/>
      <c r="Z61" s="207"/>
      <c r="AA61" s="142"/>
      <c r="AB61" s="142"/>
      <c r="AC61" s="143">
        <v>2</v>
      </c>
      <c r="AD61" s="245"/>
      <c r="AE61" s="144"/>
      <c r="AF61" s="213" t="s">
        <v>274</v>
      </c>
      <c r="AG61" s="117" t="s">
        <v>267</v>
      </c>
      <c r="AH61" s="177" t="s">
        <v>699</v>
      </c>
      <c r="AI61" s="102" t="s">
        <v>765</v>
      </c>
      <c r="AJ61" s="1"/>
      <c r="AK61" s="153"/>
      <c r="AL61" s="1"/>
      <c r="AM61" s="1"/>
      <c r="AN61" s="1"/>
      <c r="AO61" s="1"/>
      <c r="AP61" s="1"/>
      <c r="AQ61" s="1"/>
      <c r="AR61" s="1"/>
      <c r="AS61" s="1"/>
      <c r="AT61" s="1"/>
      <c r="AU61" s="1"/>
      <c r="AV61" s="1"/>
      <c r="AW61" s="1"/>
      <c r="AX61" s="1"/>
      <c r="AY61" s="1"/>
      <c r="AZ61" s="1"/>
      <c r="BA61" s="478">
        <f t="shared" si="24"/>
        <v>0</v>
      </c>
      <c r="BB61" s="480">
        <f t="shared" si="25"/>
        <v>0</v>
      </c>
      <c r="BC61" s="483">
        <f t="shared" si="26"/>
        <v>-16077</v>
      </c>
      <c r="BD61" s="380">
        <f t="shared" si="27"/>
        <v>-2.1510569975916511</v>
      </c>
      <c r="BE61" s="10"/>
      <c r="BF61" s="1"/>
      <c r="BG61" s="1" t="s">
        <v>244</v>
      </c>
      <c r="BH61" s="1" t="s">
        <v>244</v>
      </c>
      <c r="BI61" s="1" t="s">
        <v>244</v>
      </c>
      <c r="BJ61" s="10"/>
      <c r="BK61" s="538" t="s">
        <v>947</v>
      </c>
      <c r="BL61" s="99"/>
      <c r="BM61" s="10"/>
      <c r="BN61" s="1"/>
      <c r="BO61" s="1"/>
      <c r="BP61" s="1"/>
      <c r="BQ61" s="1"/>
      <c r="BR61" s="1"/>
      <c r="BS61" s="1"/>
      <c r="BT61" s="1"/>
    </row>
    <row r="62" spans="1:72" s="256" customFormat="1" x14ac:dyDescent="0.2">
      <c r="A62" s="117">
        <v>1415</v>
      </c>
      <c r="B62" s="117" t="s">
        <v>40</v>
      </c>
      <c r="C62" s="90" t="s">
        <v>444</v>
      </c>
      <c r="D62" s="90" t="s">
        <v>50</v>
      </c>
      <c r="E62" s="90" t="s">
        <v>445</v>
      </c>
      <c r="F62" s="90" t="s">
        <v>641</v>
      </c>
      <c r="G62" s="90">
        <v>201510</v>
      </c>
      <c r="H62" s="90" t="s">
        <v>338</v>
      </c>
      <c r="I62" s="110" t="s">
        <v>742</v>
      </c>
      <c r="J62" s="27" t="s">
        <v>742</v>
      </c>
      <c r="K62" s="91"/>
      <c r="L62" s="14" t="s">
        <v>831</v>
      </c>
      <c r="M62" s="100" t="s">
        <v>897</v>
      </c>
      <c r="N62" s="14">
        <v>21747</v>
      </c>
      <c r="O62" s="14">
        <v>20500</v>
      </c>
      <c r="P62" s="357">
        <v>0</v>
      </c>
      <c r="Q62" s="14">
        <v>1247</v>
      </c>
      <c r="R62" s="90"/>
      <c r="S62" s="90">
        <v>7474</v>
      </c>
      <c r="T62" s="10">
        <f t="shared" si="21"/>
        <v>0</v>
      </c>
      <c r="U62" s="10">
        <f t="shared" si="22"/>
        <v>7474</v>
      </c>
      <c r="V62" s="90">
        <v>2700</v>
      </c>
      <c r="W62" s="29"/>
      <c r="X62" s="343">
        <f t="shared" si="23"/>
        <v>4774</v>
      </c>
      <c r="Y62" s="207"/>
      <c r="Z62" s="207"/>
      <c r="AA62" s="142"/>
      <c r="AB62" s="142"/>
      <c r="AC62" s="143">
        <v>1.5</v>
      </c>
      <c r="AD62" s="245"/>
      <c r="AE62" s="144"/>
      <c r="AF62" s="213" t="s">
        <v>275</v>
      </c>
      <c r="AG62" s="117" t="s">
        <v>267</v>
      </c>
      <c r="AH62" s="177" t="s">
        <v>699</v>
      </c>
      <c r="AI62" s="102" t="s">
        <v>765</v>
      </c>
      <c r="AJ62" s="1"/>
      <c r="AK62" s="153"/>
      <c r="AL62" s="1">
        <v>1112</v>
      </c>
      <c r="AM62" s="1"/>
      <c r="AN62" s="1"/>
      <c r="AO62" s="1"/>
      <c r="AP62" s="1"/>
      <c r="AQ62" s="1"/>
      <c r="AR62" s="1"/>
      <c r="AS62" s="1"/>
      <c r="AT62" s="1"/>
      <c r="AU62" s="1"/>
      <c r="AV62" s="1"/>
      <c r="AW62" s="1"/>
      <c r="AX62" s="1"/>
      <c r="AY62" s="1"/>
      <c r="AZ62" s="1"/>
      <c r="BA62" s="478">
        <f t="shared" si="24"/>
        <v>1112</v>
      </c>
      <c r="BB62" s="480">
        <f t="shared" si="25"/>
        <v>3812</v>
      </c>
      <c r="BC62" s="483">
        <f t="shared" si="26"/>
        <v>3662</v>
      </c>
      <c r="BD62" s="380">
        <f t="shared" si="27"/>
        <v>0.48996521273748994</v>
      </c>
      <c r="BE62" s="10"/>
      <c r="BF62" s="1"/>
      <c r="BG62" s="1" t="s">
        <v>244</v>
      </c>
      <c r="BH62" s="1" t="s">
        <v>288</v>
      </c>
      <c r="BI62" s="1" t="s">
        <v>244</v>
      </c>
      <c r="BJ62" s="10"/>
      <c r="BK62" s="484" t="s">
        <v>932</v>
      </c>
      <c r="BL62" s="99"/>
      <c r="BM62" s="10"/>
      <c r="BN62" s="1"/>
      <c r="BO62" s="1"/>
      <c r="BP62" s="1"/>
      <c r="BQ62" s="1"/>
      <c r="BR62" s="1"/>
      <c r="BS62" s="1"/>
      <c r="BT62" s="1"/>
    </row>
    <row r="63" spans="1:72" x14ac:dyDescent="0.2">
      <c r="A63" s="238">
        <v>1415</v>
      </c>
      <c r="B63" s="238" t="s">
        <v>40</v>
      </c>
      <c r="C63" s="319" t="s">
        <v>446</v>
      </c>
      <c r="D63" s="319" t="s">
        <v>447</v>
      </c>
      <c r="E63" s="319" t="s">
        <v>448</v>
      </c>
      <c r="F63" s="319" t="s">
        <v>641</v>
      </c>
      <c r="G63" s="319">
        <v>201510</v>
      </c>
      <c r="H63" s="319" t="s">
        <v>338</v>
      </c>
      <c r="I63" s="327" t="s">
        <v>792</v>
      </c>
      <c r="J63" s="327"/>
      <c r="K63" s="340"/>
      <c r="L63" s="208" t="s">
        <v>824</v>
      </c>
      <c r="M63" s="337" t="s">
        <v>852</v>
      </c>
      <c r="N63" s="208">
        <v>21747</v>
      </c>
      <c r="O63" s="208">
        <v>20500</v>
      </c>
      <c r="P63" s="357">
        <v>5859</v>
      </c>
      <c r="Q63" s="208">
        <v>1247</v>
      </c>
      <c r="R63" s="319"/>
      <c r="S63" s="321">
        <v>7474</v>
      </c>
      <c r="T63" s="10">
        <f t="shared" si="21"/>
        <v>5859</v>
      </c>
      <c r="U63" s="10">
        <f t="shared" si="22"/>
        <v>1615</v>
      </c>
      <c r="V63" s="319"/>
      <c r="W63" s="319"/>
      <c r="X63" s="343">
        <f t="shared" si="23"/>
        <v>1615</v>
      </c>
      <c r="Y63" s="343"/>
      <c r="Z63" s="343"/>
      <c r="AA63" s="319"/>
      <c r="AB63" s="319"/>
      <c r="AC63" s="328">
        <v>1</v>
      </c>
      <c r="AD63" s="329"/>
      <c r="AE63" s="330"/>
      <c r="AF63" s="331" t="s">
        <v>275</v>
      </c>
      <c r="AG63" s="238" t="s">
        <v>267</v>
      </c>
      <c r="AH63" s="136" t="s">
        <v>314</v>
      </c>
      <c r="AI63" s="119"/>
      <c r="AJ63" s="119"/>
      <c r="AL63" s="119"/>
      <c r="AM63" s="119"/>
      <c r="AN63" s="119"/>
      <c r="AO63" s="119"/>
      <c r="AP63" s="119"/>
      <c r="AQ63" s="119"/>
      <c r="AR63" s="119"/>
      <c r="AS63" s="119"/>
      <c r="AT63" s="119"/>
      <c r="AU63" s="119"/>
      <c r="AV63" s="119"/>
      <c r="AW63" s="119">
        <v>600</v>
      </c>
      <c r="AX63" s="119"/>
      <c r="AY63" s="119"/>
      <c r="AZ63" s="119"/>
      <c r="BA63" s="478">
        <f t="shared" si="24"/>
        <v>600</v>
      </c>
      <c r="BB63" s="480">
        <f t="shared" si="25"/>
        <v>600</v>
      </c>
      <c r="BC63" s="483">
        <f t="shared" si="26"/>
        <v>1015</v>
      </c>
      <c r="BD63" s="380">
        <f t="shared" si="27"/>
        <v>0.1358041209526358</v>
      </c>
      <c r="BE63" s="119"/>
      <c r="BF63" s="119"/>
      <c r="BG63" s="119"/>
      <c r="BH63" s="119"/>
      <c r="BI63" s="119"/>
      <c r="BK63" s="484" t="s">
        <v>933</v>
      </c>
      <c r="BL63" s="120"/>
      <c r="BM63" s="119"/>
      <c r="BN63" s="119"/>
      <c r="BO63" s="102"/>
      <c r="BP63" s="102"/>
      <c r="BQ63" s="102"/>
      <c r="BR63" s="102"/>
      <c r="BS63" s="102"/>
      <c r="BT63" s="102"/>
    </row>
    <row r="65" spans="1:72" s="119" customFormat="1" x14ac:dyDescent="0.2">
      <c r="A65" s="238">
        <v>1415</v>
      </c>
      <c r="B65" s="238" t="s">
        <v>40</v>
      </c>
      <c r="C65" s="319" t="s">
        <v>452</v>
      </c>
      <c r="D65" s="319" t="s">
        <v>453</v>
      </c>
      <c r="E65" s="319" t="s">
        <v>454</v>
      </c>
      <c r="F65" s="319" t="s">
        <v>641</v>
      </c>
      <c r="G65" s="319">
        <v>201510</v>
      </c>
      <c r="H65" s="319" t="s">
        <v>338</v>
      </c>
      <c r="I65" s="319" t="s">
        <v>794</v>
      </c>
      <c r="J65" s="327"/>
      <c r="K65" s="340"/>
      <c r="L65" s="208" t="s">
        <v>838</v>
      </c>
      <c r="M65" s="337" t="s">
        <v>852</v>
      </c>
      <c r="N65" s="208">
        <v>21747</v>
      </c>
      <c r="O65" s="208">
        <v>0</v>
      </c>
      <c r="P65" s="357">
        <v>15848</v>
      </c>
      <c r="Q65" s="208">
        <v>5899</v>
      </c>
      <c r="R65" s="319"/>
      <c r="S65" s="321">
        <v>7474</v>
      </c>
      <c r="T65" s="10">
        <f>P65</f>
        <v>15848</v>
      </c>
      <c r="U65" s="10">
        <f>S65-T65</f>
        <v>-8374</v>
      </c>
      <c r="V65" s="319"/>
      <c r="W65" s="319"/>
      <c r="X65" s="343">
        <f>U65-(V65+W65)</f>
        <v>-8374</v>
      </c>
      <c r="Y65" s="343"/>
      <c r="Z65" s="343"/>
      <c r="AA65" s="319"/>
      <c r="AB65" s="319"/>
      <c r="AC65" s="328">
        <v>2</v>
      </c>
      <c r="AD65" s="329"/>
      <c r="AE65" s="330"/>
      <c r="AF65" s="331" t="s">
        <v>274</v>
      </c>
      <c r="AG65" s="238" t="s">
        <v>267</v>
      </c>
      <c r="AH65" s="136" t="s">
        <v>314</v>
      </c>
      <c r="AK65" s="153"/>
      <c r="BA65" s="478">
        <f>SUM(AL65:AZ65)</f>
        <v>0</v>
      </c>
      <c r="BB65" s="480">
        <f>V65+BA65</f>
        <v>0</v>
      </c>
      <c r="BC65" s="483">
        <f>X65-BA65</f>
        <v>-8374</v>
      </c>
      <c r="BD65" s="380">
        <f>BC65/S65</f>
        <v>-1.1204174471501205</v>
      </c>
      <c r="BJ65" s="10"/>
      <c r="BK65" s="538" t="s">
        <v>947</v>
      </c>
      <c r="BL65" s="120"/>
      <c r="BO65" s="1"/>
      <c r="BP65" s="1"/>
      <c r="BQ65" s="1"/>
      <c r="BR65" s="1"/>
      <c r="BS65" s="1"/>
      <c r="BT65" s="1"/>
    </row>
    <row r="66" spans="1:72" s="119" customFormat="1" ht="45" x14ac:dyDescent="0.2">
      <c r="A66" s="131">
        <v>1415</v>
      </c>
      <c r="B66" s="131" t="s">
        <v>40</v>
      </c>
      <c r="C66" s="261" t="s">
        <v>455</v>
      </c>
      <c r="D66" s="261" t="s">
        <v>456</v>
      </c>
      <c r="E66" s="261" t="s">
        <v>457</v>
      </c>
      <c r="F66" s="261" t="s">
        <v>641</v>
      </c>
      <c r="G66" s="261">
        <v>201510</v>
      </c>
      <c r="H66" s="261" t="s">
        <v>338</v>
      </c>
      <c r="I66" s="575" t="s">
        <v>795</v>
      </c>
      <c r="J66" s="261"/>
      <c r="K66" s="261"/>
      <c r="L66" s="14" t="s">
        <v>674</v>
      </c>
      <c r="M66" s="100" t="s">
        <v>897</v>
      </c>
      <c r="N66" s="14">
        <v>21747</v>
      </c>
      <c r="O66" s="14">
        <v>20500</v>
      </c>
      <c r="P66" s="357">
        <v>25093</v>
      </c>
      <c r="Q66" s="14">
        <v>0</v>
      </c>
      <c r="R66" s="261"/>
      <c r="S66" s="262">
        <v>7474</v>
      </c>
      <c r="T66" s="10">
        <f>P66</f>
        <v>25093</v>
      </c>
      <c r="U66" s="10">
        <f>S66-T66</f>
        <v>-17619</v>
      </c>
      <c r="V66" s="261"/>
      <c r="W66" s="261"/>
      <c r="X66" s="343">
        <f>U66-(V66+W66)</f>
        <v>-17619</v>
      </c>
      <c r="Y66" s="510"/>
      <c r="Z66" s="510"/>
      <c r="AA66" s="263"/>
      <c r="AB66" s="263"/>
      <c r="AC66" s="145">
        <v>1</v>
      </c>
      <c r="AD66" s="249" t="s">
        <v>458</v>
      </c>
      <c r="AE66" s="144"/>
      <c r="AF66" s="591" t="s">
        <v>274</v>
      </c>
      <c r="AG66" s="131" t="s">
        <v>267</v>
      </c>
      <c r="AH66" s="52" t="s">
        <v>314</v>
      </c>
      <c r="AI66" s="131"/>
      <c r="AJ66" s="131"/>
      <c r="AK66" s="264"/>
      <c r="AL66" s="131"/>
      <c r="AM66" s="131"/>
      <c r="AN66" s="131"/>
      <c r="AO66" s="131"/>
      <c r="AP66" s="131"/>
      <c r="AQ66" s="131"/>
      <c r="AR66" s="131"/>
      <c r="AS66" s="131"/>
      <c r="AT66" s="131"/>
      <c r="AU66" s="131"/>
      <c r="AV66" s="131"/>
      <c r="AW66" s="131"/>
      <c r="AX66" s="131"/>
      <c r="AY66" s="131">
        <v>1800</v>
      </c>
      <c r="AZ66" s="131"/>
      <c r="BA66" s="478">
        <f>SUM(AL66:AZ66)</f>
        <v>1800</v>
      </c>
      <c r="BB66" s="480">
        <f>V66+BA66</f>
        <v>1800</v>
      </c>
      <c r="BC66" s="483">
        <f>X66-BA66</f>
        <v>-19419</v>
      </c>
      <c r="BD66" s="380">
        <f>BC66/S66</f>
        <v>-2.5982071180090984</v>
      </c>
      <c r="BE66" s="52">
        <v>1</v>
      </c>
      <c r="BF66" s="131" t="s">
        <v>879</v>
      </c>
      <c r="BG66" s="131"/>
      <c r="BH66" s="131"/>
      <c r="BI66" s="131"/>
      <c r="BJ66" s="52"/>
      <c r="BK66" s="538" t="s">
        <v>947</v>
      </c>
      <c r="BL66" s="135"/>
      <c r="BM66" s="52"/>
      <c r="BN66" s="131"/>
      <c r="BO66" s="1"/>
      <c r="BP66" s="1"/>
      <c r="BQ66" s="1"/>
      <c r="BR66" s="1"/>
      <c r="BS66" s="1"/>
      <c r="BT66" s="1"/>
    </row>
    <row r="67" spans="1:72" s="72" customFormat="1" x14ac:dyDescent="0.2">
      <c r="A67" s="238">
        <v>1415</v>
      </c>
      <c r="B67" s="238" t="s">
        <v>40</v>
      </c>
      <c r="C67" s="319" t="s">
        <v>158</v>
      </c>
      <c r="D67" s="319" t="s">
        <v>159</v>
      </c>
      <c r="E67" s="319" t="s">
        <v>160</v>
      </c>
      <c r="F67" s="319" t="s">
        <v>641</v>
      </c>
      <c r="G67" s="319">
        <v>201510</v>
      </c>
      <c r="H67" s="319" t="s">
        <v>338</v>
      </c>
      <c r="I67" s="119" t="s">
        <v>796</v>
      </c>
      <c r="J67" s="319"/>
      <c r="K67" s="319"/>
      <c r="L67" s="208" t="s">
        <v>845</v>
      </c>
      <c r="M67" s="337" t="s">
        <v>852</v>
      </c>
      <c r="N67" s="208">
        <v>21747</v>
      </c>
      <c r="O67" s="208">
        <v>0</v>
      </c>
      <c r="P67" s="357">
        <v>4701</v>
      </c>
      <c r="Q67" s="208">
        <v>17046</v>
      </c>
      <c r="R67" s="319"/>
      <c r="S67" s="321">
        <v>7474</v>
      </c>
      <c r="T67" s="10">
        <f>P67</f>
        <v>4701</v>
      </c>
      <c r="U67" s="10">
        <f>S67-T67</f>
        <v>2773</v>
      </c>
      <c r="V67" s="319"/>
      <c r="W67" s="319"/>
      <c r="X67" s="343">
        <f>U67-(V67+W67)</f>
        <v>2773</v>
      </c>
      <c r="Y67" s="343"/>
      <c r="Z67" s="343"/>
      <c r="AA67" s="319"/>
      <c r="AB67" s="319"/>
      <c r="AC67" s="328">
        <v>1.5</v>
      </c>
      <c r="AD67" s="329"/>
      <c r="AE67" s="330"/>
      <c r="AF67" s="331" t="s">
        <v>275</v>
      </c>
      <c r="AG67" s="238" t="s">
        <v>267</v>
      </c>
      <c r="AH67" s="136" t="s">
        <v>314</v>
      </c>
      <c r="AI67" s="119"/>
      <c r="AJ67" s="119"/>
      <c r="AK67" s="153"/>
      <c r="AL67" s="119"/>
      <c r="AM67" s="119"/>
      <c r="AN67" s="119"/>
      <c r="AO67" s="119"/>
      <c r="AP67" s="119"/>
      <c r="AQ67" s="119"/>
      <c r="AR67" s="119"/>
      <c r="AS67" s="119"/>
      <c r="AT67" s="119"/>
      <c r="AU67" s="119"/>
      <c r="AV67" s="119"/>
      <c r="AW67" s="119">
        <v>600</v>
      </c>
      <c r="AX67" s="119"/>
      <c r="AY67" s="119"/>
      <c r="AZ67" s="119"/>
      <c r="BA67" s="478">
        <f>SUM(AL67:AZ67)</f>
        <v>600</v>
      </c>
      <c r="BB67" s="480">
        <f>V67+BA67</f>
        <v>600</v>
      </c>
      <c r="BC67" s="483">
        <f>X67-BA67</f>
        <v>2173</v>
      </c>
      <c r="BD67" s="380">
        <f>BC67/S67</f>
        <v>0.29074123628579074</v>
      </c>
      <c r="BE67" s="119"/>
      <c r="BF67" s="119"/>
      <c r="BG67" s="119"/>
      <c r="BH67" s="119"/>
      <c r="BI67" s="119"/>
      <c r="BJ67" s="10"/>
      <c r="BK67" s="484" t="s">
        <v>933</v>
      </c>
      <c r="BL67" s="120"/>
      <c r="BM67" s="119"/>
      <c r="BN67" s="119"/>
      <c r="BO67" s="1"/>
      <c r="BP67" s="1"/>
      <c r="BQ67" s="1"/>
      <c r="BR67" s="1"/>
      <c r="BS67" s="1"/>
      <c r="BT67" s="1"/>
    </row>
    <row r="69" spans="1:72" s="136" customFormat="1" ht="40.5" customHeight="1" x14ac:dyDescent="0.2">
      <c r="A69" s="238">
        <v>1415</v>
      </c>
      <c r="B69" s="238" t="s">
        <v>40</v>
      </c>
      <c r="C69" s="319" t="s">
        <v>462</v>
      </c>
      <c r="D69" s="319" t="s">
        <v>463</v>
      </c>
      <c r="E69" s="319" t="s">
        <v>464</v>
      </c>
      <c r="F69" s="319" t="s">
        <v>641</v>
      </c>
      <c r="G69" s="319">
        <v>201510</v>
      </c>
      <c r="H69" s="319" t="s">
        <v>338</v>
      </c>
      <c r="I69" s="90" t="s">
        <v>798</v>
      </c>
      <c r="J69" s="342" t="s">
        <v>743</v>
      </c>
      <c r="K69" s="340"/>
      <c r="L69" s="208" t="s">
        <v>810</v>
      </c>
      <c r="M69" s="337" t="s">
        <v>852</v>
      </c>
      <c r="N69" s="208">
        <v>21747</v>
      </c>
      <c r="O69" s="208">
        <v>0</v>
      </c>
      <c r="P69" s="357">
        <v>0</v>
      </c>
      <c r="Q69" s="208">
        <v>21747</v>
      </c>
      <c r="R69" s="319"/>
      <c r="S69" s="319">
        <v>7474</v>
      </c>
      <c r="T69" s="10">
        <f t="shared" ref="T69:T78" si="28">P69</f>
        <v>0</v>
      </c>
      <c r="U69" s="10">
        <f t="shared" ref="U69:U78" si="29">S69-T69</f>
        <v>7474</v>
      </c>
      <c r="V69" s="319"/>
      <c r="W69" s="319"/>
      <c r="X69" s="343">
        <f t="shared" ref="X69:X78" si="30">U69-(V69+W69)</f>
        <v>7474</v>
      </c>
      <c r="Y69" s="343"/>
      <c r="Z69" s="343"/>
      <c r="AA69" s="319"/>
      <c r="AB69" s="319"/>
      <c r="AC69" s="328">
        <v>2</v>
      </c>
      <c r="AD69" s="329"/>
      <c r="AE69" s="330"/>
      <c r="AF69" s="331" t="s">
        <v>274</v>
      </c>
      <c r="AG69" s="238" t="s">
        <v>267</v>
      </c>
      <c r="AH69" s="136" t="s">
        <v>699</v>
      </c>
      <c r="AI69" s="136" t="s">
        <v>765</v>
      </c>
      <c r="AJ69" s="119"/>
      <c r="AK69" s="151"/>
      <c r="AL69" s="119"/>
      <c r="AM69" s="119"/>
      <c r="AN69" s="119"/>
      <c r="AO69" s="119"/>
      <c r="AP69" s="119"/>
      <c r="AQ69" s="119"/>
      <c r="AR69" s="119"/>
      <c r="AS69" s="119"/>
      <c r="AT69" s="119"/>
      <c r="AU69" s="119"/>
      <c r="AV69" s="119">
        <v>1500</v>
      </c>
      <c r="AW69" s="119"/>
      <c r="AX69" s="119"/>
      <c r="AY69" s="119"/>
      <c r="AZ69" s="119"/>
      <c r="BA69" s="478">
        <f t="shared" ref="BA69:BA78" si="31">SUM(AL69:AZ69)</f>
        <v>1500</v>
      </c>
      <c r="BB69" s="480">
        <f t="shared" ref="BB69:BB78" si="32">V69+BA69</f>
        <v>1500</v>
      </c>
      <c r="BC69" s="483">
        <f t="shared" ref="BC69:BC78" si="33">X69-BA69</f>
        <v>5974</v>
      </c>
      <c r="BD69" s="380">
        <f t="shared" ref="BD69:BD78" si="34">BC69/S69</f>
        <v>0.79930425474979927</v>
      </c>
      <c r="BE69" s="119"/>
      <c r="BF69" s="119"/>
      <c r="BG69" s="119" t="s">
        <v>244</v>
      </c>
      <c r="BH69" s="119" t="s">
        <v>288</v>
      </c>
      <c r="BI69" s="119" t="s">
        <v>288</v>
      </c>
      <c r="BJ69" s="10"/>
      <c r="BK69" s="538" t="s">
        <v>947</v>
      </c>
      <c r="BL69" s="120"/>
      <c r="BM69" s="119"/>
      <c r="BN69" s="119"/>
      <c r="BO69" s="1"/>
      <c r="BP69" s="1"/>
      <c r="BQ69" s="1"/>
      <c r="BR69" s="1"/>
      <c r="BS69" s="1"/>
      <c r="BT69" s="1"/>
    </row>
    <row r="70" spans="1:72" s="10" customFormat="1" x14ac:dyDescent="0.2">
      <c r="A70" s="266">
        <v>1415</v>
      </c>
      <c r="B70" s="266" t="s">
        <v>40</v>
      </c>
      <c r="C70" s="287" t="s">
        <v>465</v>
      </c>
      <c r="D70" s="287" t="s">
        <v>466</v>
      </c>
      <c r="E70" s="287" t="s">
        <v>467</v>
      </c>
      <c r="F70" s="287"/>
      <c r="G70" s="287">
        <v>201510</v>
      </c>
      <c r="H70" s="287" t="s">
        <v>338</v>
      </c>
      <c r="I70" s="110" t="s">
        <v>799</v>
      </c>
      <c r="J70" s="289"/>
      <c r="K70" s="290"/>
      <c r="L70" s="289" t="s">
        <v>644</v>
      </c>
      <c r="M70" s="317" t="s">
        <v>244</v>
      </c>
      <c r="N70" s="289"/>
      <c r="O70" s="289"/>
      <c r="P70" s="361"/>
      <c r="Q70" s="289"/>
      <c r="R70" s="287"/>
      <c r="S70" s="269">
        <v>7474</v>
      </c>
      <c r="T70" s="10">
        <f t="shared" si="28"/>
        <v>0</v>
      </c>
      <c r="U70" s="10">
        <f t="shared" si="29"/>
        <v>7474</v>
      </c>
      <c r="V70" s="287"/>
      <c r="W70" s="287"/>
      <c r="X70" s="343">
        <f t="shared" si="30"/>
        <v>7474</v>
      </c>
      <c r="Y70" s="291"/>
      <c r="Z70" s="291"/>
      <c r="AA70" s="287"/>
      <c r="AB70" s="287"/>
      <c r="AC70" s="292">
        <v>1</v>
      </c>
      <c r="AD70" s="293"/>
      <c r="AE70" s="294"/>
      <c r="AF70" s="307" t="s">
        <v>275</v>
      </c>
      <c r="AG70" s="266" t="s">
        <v>267</v>
      </c>
      <c r="AH70" s="274" t="s">
        <v>314</v>
      </c>
      <c r="AI70" s="265"/>
      <c r="AJ70" s="265"/>
      <c r="AK70" s="151"/>
      <c r="AL70" s="265"/>
      <c r="AM70" s="265"/>
      <c r="AN70" s="265"/>
      <c r="AO70" s="265"/>
      <c r="AP70" s="265"/>
      <c r="AQ70" s="265"/>
      <c r="AR70" s="265"/>
      <c r="AS70" s="265"/>
      <c r="AT70" s="265"/>
      <c r="AU70" s="265"/>
      <c r="AV70" s="265"/>
      <c r="AW70" s="265"/>
      <c r="AX70" s="265"/>
      <c r="AY70" s="265"/>
      <c r="AZ70" s="265"/>
      <c r="BA70" s="478">
        <f t="shared" si="31"/>
        <v>0</v>
      </c>
      <c r="BB70" s="480">
        <f t="shared" si="32"/>
        <v>0</v>
      </c>
      <c r="BC70" s="483">
        <f t="shared" si="33"/>
        <v>7474</v>
      </c>
      <c r="BD70" s="380">
        <f t="shared" si="34"/>
        <v>1</v>
      </c>
      <c r="BE70" s="265"/>
      <c r="BF70" s="265"/>
      <c r="BG70" s="265"/>
      <c r="BH70" s="265"/>
      <c r="BI70" s="265"/>
      <c r="BK70" s="484" t="s">
        <v>933</v>
      </c>
      <c r="BL70" s="272"/>
      <c r="BM70" s="265"/>
      <c r="BN70" s="265"/>
      <c r="BO70" s="1"/>
      <c r="BP70" s="1"/>
      <c r="BQ70" s="1"/>
      <c r="BR70" s="1"/>
      <c r="BS70" s="1"/>
      <c r="BT70" s="1"/>
    </row>
    <row r="71" spans="1:72" s="55" customFormat="1" ht="45" x14ac:dyDescent="0.2">
      <c r="A71" s="117">
        <v>1415</v>
      </c>
      <c r="B71" s="117" t="s">
        <v>40</v>
      </c>
      <c r="C71" s="90" t="s">
        <v>468</v>
      </c>
      <c r="D71" s="90" t="s">
        <v>469</v>
      </c>
      <c r="E71" s="90" t="s">
        <v>470</v>
      </c>
      <c r="F71" s="90" t="s">
        <v>641</v>
      </c>
      <c r="G71" s="90">
        <v>201510</v>
      </c>
      <c r="H71" s="90" t="s">
        <v>338</v>
      </c>
      <c r="I71" s="90" t="s">
        <v>746</v>
      </c>
      <c r="J71" s="240" t="s">
        <v>746</v>
      </c>
      <c r="K71" s="90"/>
      <c r="L71" s="14" t="s">
        <v>820</v>
      </c>
      <c r="M71" s="100" t="s">
        <v>897</v>
      </c>
      <c r="N71" s="14">
        <v>21747</v>
      </c>
      <c r="O71" s="14">
        <v>20500</v>
      </c>
      <c r="P71" s="357">
        <v>8811</v>
      </c>
      <c r="Q71" s="14">
        <v>1247</v>
      </c>
      <c r="R71" s="90"/>
      <c r="S71" s="90">
        <v>7474</v>
      </c>
      <c r="T71" s="10">
        <f t="shared" si="28"/>
        <v>8811</v>
      </c>
      <c r="U71" s="10">
        <f t="shared" si="29"/>
        <v>-1337</v>
      </c>
      <c r="V71" s="90"/>
      <c r="W71" s="90"/>
      <c r="X71" s="343">
        <f t="shared" si="30"/>
        <v>-1337</v>
      </c>
      <c r="Y71" s="207"/>
      <c r="Z71" s="207"/>
      <c r="AA71" s="142"/>
      <c r="AB71" s="142"/>
      <c r="AC71" s="145">
        <v>1</v>
      </c>
      <c r="AD71" s="249" t="s">
        <v>389</v>
      </c>
      <c r="AE71" s="144"/>
      <c r="AF71" s="213" t="s">
        <v>274</v>
      </c>
      <c r="AG71" s="117" t="s">
        <v>267</v>
      </c>
      <c r="AH71" s="102" t="s">
        <v>699</v>
      </c>
      <c r="AI71" s="177" t="s">
        <v>765</v>
      </c>
      <c r="AJ71" s="1"/>
      <c r="AK71" s="153"/>
      <c r="AL71" s="1"/>
      <c r="AM71" s="1"/>
      <c r="AN71" s="1"/>
      <c r="AO71" s="1"/>
      <c r="AP71" s="1"/>
      <c r="AQ71" s="1"/>
      <c r="AR71" s="1"/>
      <c r="AS71" s="1"/>
      <c r="AT71" s="1"/>
      <c r="AU71" s="1"/>
      <c r="AV71" s="1"/>
      <c r="AW71" s="1"/>
      <c r="AX71" s="1"/>
      <c r="AY71" s="1">
        <v>1800</v>
      </c>
      <c r="AZ71" s="1"/>
      <c r="BA71" s="478">
        <f t="shared" si="31"/>
        <v>1800</v>
      </c>
      <c r="BB71" s="480">
        <f t="shared" si="32"/>
        <v>1800</v>
      </c>
      <c r="BC71" s="483">
        <f t="shared" si="33"/>
        <v>-3137</v>
      </c>
      <c r="BD71" s="380">
        <f t="shared" si="34"/>
        <v>-0.4197217018999197</v>
      </c>
      <c r="BE71" s="10">
        <v>1</v>
      </c>
      <c r="BF71" s="177" t="s">
        <v>879</v>
      </c>
      <c r="BG71" s="1" t="s">
        <v>244</v>
      </c>
      <c r="BH71" s="1" t="s">
        <v>244</v>
      </c>
      <c r="BI71" s="1" t="s">
        <v>288</v>
      </c>
      <c r="BJ71" s="10"/>
      <c r="BK71" s="538" t="s">
        <v>947</v>
      </c>
      <c r="BL71" s="99"/>
      <c r="BM71" s="10"/>
      <c r="BN71" s="1"/>
      <c r="BO71" s="1"/>
      <c r="BP71" s="1"/>
      <c r="BQ71" s="1"/>
      <c r="BR71" s="1"/>
      <c r="BS71" s="1"/>
      <c r="BT71" s="1"/>
    </row>
    <row r="72" spans="1:72" s="151" customFormat="1" x14ac:dyDescent="0.2">
      <c r="A72" s="117">
        <v>1415</v>
      </c>
      <c r="B72" s="117" t="s">
        <v>40</v>
      </c>
      <c r="C72" s="90" t="s">
        <v>232</v>
      </c>
      <c r="D72" s="90" t="s">
        <v>233</v>
      </c>
      <c r="E72" s="90" t="s">
        <v>234</v>
      </c>
      <c r="F72" s="90" t="s">
        <v>641</v>
      </c>
      <c r="G72" s="90">
        <v>201510</v>
      </c>
      <c r="H72" s="90" t="s">
        <v>338</v>
      </c>
      <c r="I72" s="1" t="s">
        <v>800</v>
      </c>
      <c r="J72" s="110"/>
      <c r="K72" s="91"/>
      <c r="L72" s="14" t="s">
        <v>839</v>
      </c>
      <c r="M72" s="100" t="s">
        <v>897</v>
      </c>
      <c r="N72" s="14">
        <v>21747</v>
      </c>
      <c r="O72" s="14">
        <v>20500</v>
      </c>
      <c r="P72" s="357">
        <v>0</v>
      </c>
      <c r="Q72" s="14">
        <v>1247</v>
      </c>
      <c r="R72" s="90"/>
      <c r="S72" s="199">
        <v>7474</v>
      </c>
      <c r="T72" s="10">
        <f t="shared" si="28"/>
        <v>0</v>
      </c>
      <c r="U72" s="10">
        <f t="shared" si="29"/>
        <v>7474</v>
      </c>
      <c r="V72" s="90">
        <v>2700</v>
      </c>
      <c r="W72" s="29"/>
      <c r="X72" s="343">
        <f t="shared" si="30"/>
        <v>4774</v>
      </c>
      <c r="Y72" s="207"/>
      <c r="Z72" s="207"/>
      <c r="AA72" s="142"/>
      <c r="AB72" s="142"/>
      <c r="AC72" s="143">
        <v>2</v>
      </c>
      <c r="AD72" s="245"/>
      <c r="AE72" s="144"/>
      <c r="AF72" s="213" t="s">
        <v>274</v>
      </c>
      <c r="AG72" s="117" t="s">
        <v>267</v>
      </c>
      <c r="AH72" s="102" t="s">
        <v>314</v>
      </c>
      <c r="AI72" s="1"/>
      <c r="AJ72" s="1"/>
      <c r="AK72" s="153"/>
      <c r="AL72" s="1"/>
      <c r="AM72" s="1"/>
      <c r="AN72" s="1"/>
      <c r="AO72" s="1"/>
      <c r="AP72" s="1"/>
      <c r="AQ72" s="1"/>
      <c r="AR72" s="1"/>
      <c r="AS72" s="1"/>
      <c r="AT72" s="1"/>
      <c r="AU72" s="1"/>
      <c r="AV72" s="1"/>
      <c r="AW72" s="1"/>
      <c r="AX72" s="1"/>
      <c r="AY72" s="1"/>
      <c r="AZ72" s="1"/>
      <c r="BA72" s="478">
        <f t="shared" si="31"/>
        <v>0</v>
      </c>
      <c r="BB72" s="480">
        <f t="shared" si="32"/>
        <v>2700</v>
      </c>
      <c r="BC72" s="483">
        <f t="shared" si="33"/>
        <v>4774</v>
      </c>
      <c r="BD72" s="380">
        <f t="shared" si="34"/>
        <v>0.63874765854963877</v>
      </c>
      <c r="BE72" s="10"/>
      <c r="BF72" s="1"/>
      <c r="BG72" s="1"/>
      <c r="BH72" s="1"/>
      <c r="BI72" s="1"/>
      <c r="BJ72" s="10"/>
      <c r="BK72" s="484" t="s">
        <v>933</v>
      </c>
      <c r="BL72" s="99"/>
      <c r="BM72" s="10"/>
      <c r="BN72" s="1"/>
      <c r="BO72" s="1"/>
      <c r="BP72" s="1"/>
      <c r="BQ72" s="1"/>
      <c r="BR72" s="1"/>
      <c r="BS72" s="1"/>
      <c r="BT72" s="1"/>
    </row>
    <row r="73" spans="1:72" s="119" customFormat="1" x14ac:dyDescent="0.2">
      <c r="A73" s="117">
        <v>1415</v>
      </c>
      <c r="B73" s="117" t="s">
        <v>40</v>
      </c>
      <c r="C73" s="90" t="s">
        <v>471</v>
      </c>
      <c r="D73" s="90" t="s">
        <v>79</v>
      </c>
      <c r="E73" s="90" t="s">
        <v>472</v>
      </c>
      <c r="F73" s="90" t="s">
        <v>641</v>
      </c>
      <c r="G73" s="90">
        <v>201510</v>
      </c>
      <c r="H73" s="90" t="s">
        <v>338</v>
      </c>
      <c r="I73" s="1" t="s">
        <v>801</v>
      </c>
      <c r="J73" s="90"/>
      <c r="K73" s="90"/>
      <c r="L73" s="14" t="s">
        <v>839</v>
      </c>
      <c r="M73" s="100" t="s">
        <v>897</v>
      </c>
      <c r="N73" s="14">
        <v>21747</v>
      </c>
      <c r="O73" s="14">
        <v>20500</v>
      </c>
      <c r="P73" s="357">
        <v>4890</v>
      </c>
      <c r="Q73" s="14">
        <v>1247</v>
      </c>
      <c r="R73" s="90"/>
      <c r="S73" s="199">
        <v>7474</v>
      </c>
      <c r="T73" s="10">
        <f t="shared" si="28"/>
        <v>4890</v>
      </c>
      <c r="U73" s="10">
        <f t="shared" si="29"/>
        <v>2584</v>
      </c>
      <c r="V73" s="90"/>
      <c r="W73" s="90"/>
      <c r="X73" s="343">
        <f t="shared" si="30"/>
        <v>2584</v>
      </c>
      <c r="Y73" s="207"/>
      <c r="Z73" s="207"/>
      <c r="AA73" s="142"/>
      <c r="AB73" s="142"/>
      <c r="AC73" s="143">
        <v>2</v>
      </c>
      <c r="AD73" s="245"/>
      <c r="AE73" s="144"/>
      <c r="AF73" s="213" t="s">
        <v>275</v>
      </c>
      <c r="AG73" s="117" t="s">
        <v>267</v>
      </c>
      <c r="AH73" s="102" t="s">
        <v>314</v>
      </c>
      <c r="AI73" s="1"/>
      <c r="AJ73" s="1"/>
      <c r="AK73" s="153"/>
      <c r="AL73" s="1"/>
      <c r="AM73" s="1"/>
      <c r="AN73" s="1"/>
      <c r="AO73" s="1"/>
      <c r="AP73" s="1"/>
      <c r="AQ73" s="1"/>
      <c r="AR73" s="1"/>
      <c r="AS73" s="1"/>
      <c r="AT73" s="1"/>
      <c r="AU73" s="1"/>
      <c r="AV73" s="1"/>
      <c r="AW73" s="1"/>
      <c r="AX73" s="1"/>
      <c r="AY73" s="1"/>
      <c r="AZ73" s="1"/>
      <c r="BA73" s="478">
        <f t="shared" si="31"/>
        <v>0</v>
      </c>
      <c r="BB73" s="480">
        <f t="shared" si="32"/>
        <v>0</v>
      </c>
      <c r="BC73" s="483">
        <f t="shared" si="33"/>
        <v>2584</v>
      </c>
      <c r="BD73" s="380">
        <f t="shared" si="34"/>
        <v>0.34573187048434573</v>
      </c>
      <c r="BE73" s="10"/>
      <c r="BF73" s="1"/>
      <c r="BG73" s="1"/>
      <c r="BH73" s="1"/>
      <c r="BI73" s="1"/>
      <c r="BJ73" s="10"/>
      <c r="BK73" s="484" t="s">
        <v>933</v>
      </c>
      <c r="BL73" s="99"/>
      <c r="BM73" s="10"/>
      <c r="BN73" s="1"/>
      <c r="BO73" s="131"/>
      <c r="BP73" s="131"/>
      <c r="BQ73" s="131"/>
      <c r="BR73" s="131"/>
      <c r="BS73" s="131"/>
      <c r="BT73" s="131"/>
    </row>
    <row r="74" spans="1:72" s="55" customFormat="1" x14ac:dyDescent="0.2">
      <c r="A74" s="117">
        <v>1415</v>
      </c>
      <c r="B74" s="117" t="s">
        <v>40</v>
      </c>
      <c r="C74" s="90" t="s">
        <v>473</v>
      </c>
      <c r="D74" s="90" t="s">
        <v>260</v>
      </c>
      <c r="E74" s="90" t="s">
        <v>474</v>
      </c>
      <c r="F74" s="90" t="s">
        <v>641</v>
      </c>
      <c r="G74" s="90">
        <v>201510</v>
      </c>
      <c r="H74" s="90" t="s">
        <v>338</v>
      </c>
      <c r="I74" s="260" t="s">
        <v>802</v>
      </c>
      <c r="J74" s="240" t="s">
        <v>749</v>
      </c>
      <c r="K74" s="90"/>
      <c r="L74" s="14" t="s">
        <v>812</v>
      </c>
      <c r="M74" s="100" t="s">
        <v>897</v>
      </c>
      <c r="N74" s="14">
        <v>21747</v>
      </c>
      <c r="O74" s="14">
        <v>20500</v>
      </c>
      <c r="P74" s="357">
        <v>3575</v>
      </c>
      <c r="Q74" s="14">
        <v>1247</v>
      </c>
      <c r="R74" s="90"/>
      <c r="S74" s="90">
        <v>7474</v>
      </c>
      <c r="T74" s="10">
        <f t="shared" si="28"/>
        <v>3575</v>
      </c>
      <c r="U74" s="10">
        <f t="shared" si="29"/>
        <v>3899</v>
      </c>
      <c r="V74" s="90"/>
      <c r="W74" s="90"/>
      <c r="X74" s="343">
        <f t="shared" si="30"/>
        <v>3899</v>
      </c>
      <c r="Y74" s="207"/>
      <c r="Z74" s="207"/>
      <c r="AA74" s="142"/>
      <c r="AB74" s="142"/>
      <c r="AC74" s="143">
        <v>1.5</v>
      </c>
      <c r="AD74" s="245"/>
      <c r="AE74" s="144"/>
      <c r="AF74" s="213" t="s">
        <v>274</v>
      </c>
      <c r="AG74" s="117" t="s">
        <v>267</v>
      </c>
      <c r="AH74" s="102" t="s">
        <v>699</v>
      </c>
      <c r="AI74" s="177" t="s">
        <v>765</v>
      </c>
      <c r="AJ74" s="1"/>
      <c r="AK74" s="153"/>
      <c r="AL74" s="1"/>
      <c r="AM74" s="1"/>
      <c r="AN74" s="1"/>
      <c r="AO74" s="1"/>
      <c r="AP74" s="1"/>
      <c r="AQ74" s="1"/>
      <c r="AR74" s="1"/>
      <c r="AS74" s="1"/>
      <c r="AT74" s="1"/>
      <c r="AU74" s="1"/>
      <c r="AV74" s="1"/>
      <c r="AW74" s="1"/>
      <c r="AX74" s="1"/>
      <c r="AY74" s="1"/>
      <c r="AZ74" s="1"/>
      <c r="BA74" s="478">
        <f t="shared" si="31"/>
        <v>0</v>
      </c>
      <c r="BB74" s="480">
        <f t="shared" si="32"/>
        <v>0</v>
      </c>
      <c r="BC74" s="483">
        <f t="shared" si="33"/>
        <v>3899</v>
      </c>
      <c r="BD74" s="380">
        <f t="shared" si="34"/>
        <v>0.52167514048702168</v>
      </c>
      <c r="BE74" s="10"/>
      <c r="BF74" s="177"/>
      <c r="BG74" s="1" t="s">
        <v>244</v>
      </c>
      <c r="BH74" s="1" t="s">
        <v>288</v>
      </c>
      <c r="BI74" s="177" t="s">
        <v>288</v>
      </c>
      <c r="BJ74" s="10"/>
      <c r="BK74" s="538" t="s">
        <v>947</v>
      </c>
      <c r="BL74" s="99"/>
      <c r="BM74" s="10" t="s">
        <v>888</v>
      </c>
      <c r="BN74" s="1"/>
      <c r="BO74" s="1"/>
      <c r="BP74" s="1"/>
      <c r="BQ74" s="1"/>
      <c r="BR74" s="1"/>
      <c r="BS74" s="1"/>
      <c r="BT74" s="1"/>
    </row>
    <row r="75" spans="1:72" s="55" customFormat="1" x14ac:dyDescent="0.2">
      <c r="A75" s="117">
        <v>1415</v>
      </c>
      <c r="B75" s="117" t="s">
        <v>40</v>
      </c>
      <c r="C75" s="90" t="s">
        <v>475</v>
      </c>
      <c r="D75" s="90" t="s">
        <v>476</v>
      </c>
      <c r="E75" s="90" t="s">
        <v>179</v>
      </c>
      <c r="F75" s="90" t="s">
        <v>641</v>
      </c>
      <c r="G75" s="90">
        <v>201510</v>
      </c>
      <c r="H75" s="90" t="s">
        <v>338</v>
      </c>
      <c r="I75" s="110" t="s">
        <v>803</v>
      </c>
      <c r="J75" s="240" t="s">
        <v>750</v>
      </c>
      <c r="K75" s="90"/>
      <c r="L75" s="14" t="s">
        <v>819</v>
      </c>
      <c r="M75" s="100" t="s">
        <v>897</v>
      </c>
      <c r="N75" s="14">
        <v>21747</v>
      </c>
      <c r="O75" s="14">
        <v>20500</v>
      </c>
      <c r="P75" s="357">
        <v>10100</v>
      </c>
      <c r="Q75" s="14">
        <v>1247</v>
      </c>
      <c r="R75" s="90"/>
      <c r="S75" s="90">
        <v>7474</v>
      </c>
      <c r="T75" s="10">
        <f t="shared" si="28"/>
        <v>10100</v>
      </c>
      <c r="U75" s="10">
        <f t="shared" si="29"/>
        <v>-2626</v>
      </c>
      <c r="V75" s="90"/>
      <c r="W75" s="90"/>
      <c r="X75" s="343">
        <f t="shared" si="30"/>
        <v>-2626</v>
      </c>
      <c r="Y75" s="207"/>
      <c r="Z75" s="207"/>
      <c r="AA75" s="142"/>
      <c r="AB75" s="142"/>
      <c r="AC75" s="143">
        <v>1</v>
      </c>
      <c r="AD75" s="245"/>
      <c r="AE75" s="144"/>
      <c r="AF75" s="213" t="s">
        <v>274</v>
      </c>
      <c r="AG75" s="117" t="s">
        <v>267</v>
      </c>
      <c r="AH75" s="102" t="s">
        <v>699</v>
      </c>
      <c r="AI75" s="177" t="s">
        <v>765</v>
      </c>
      <c r="AJ75" s="1"/>
      <c r="AK75" s="151"/>
      <c r="AL75" s="1"/>
      <c r="AM75" s="1"/>
      <c r="AN75" s="1"/>
      <c r="AO75" s="1"/>
      <c r="AP75" s="1"/>
      <c r="AQ75" s="1"/>
      <c r="AR75" s="1"/>
      <c r="AS75" s="1"/>
      <c r="AT75" s="1"/>
      <c r="AU75" s="1"/>
      <c r="AV75" s="1"/>
      <c r="AW75" s="1"/>
      <c r="AX75" s="1"/>
      <c r="AY75" s="1"/>
      <c r="AZ75" s="1"/>
      <c r="BA75" s="478">
        <f t="shared" si="31"/>
        <v>0</v>
      </c>
      <c r="BB75" s="480">
        <f t="shared" si="32"/>
        <v>0</v>
      </c>
      <c r="BC75" s="483">
        <f t="shared" si="33"/>
        <v>-2626</v>
      </c>
      <c r="BD75" s="380">
        <f t="shared" si="34"/>
        <v>-0.35135135135135137</v>
      </c>
      <c r="BE75" s="10"/>
      <c r="BF75" s="1"/>
      <c r="BG75" s="1" t="s">
        <v>244</v>
      </c>
      <c r="BH75" s="1" t="s">
        <v>288</v>
      </c>
      <c r="BI75" s="1" t="s">
        <v>244</v>
      </c>
      <c r="BJ75" s="10"/>
      <c r="BK75" s="538" t="s">
        <v>947</v>
      </c>
      <c r="BL75" s="99"/>
      <c r="BM75" s="10"/>
      <c r="BN75" s="1"/>
      <c r="BO75" s="1"/>
      <c r="BP75" s="1"/>
      <c r="BQ75" s="1"/>
      <c r="BR75" s="1"/>
      <c r="BS75" s="1"/>
      <c r="BT75" s="1"/>
    </row>
    <row r="76" spans="1:72" s="131" customFormat="1" ht="25.5" x14ac:dyDescent="0.2">
      <c r="A76" s="117">
        <v>1415</v>
      </c>
      <c r="B76" s="117" t="s">
        <v>40</v>
      </c>
      <c r="C76" s="91" t="s">
        <v>477</v>
      </c>
      <c r="D76" s="90" t="s">
        <v>478</v>
      </c>
      <c r="E76" s="90" t="s">
        <v>479</v>
      </c>
      <c r="F76" s="90" t="s">
        <v>641</v>
      </c>
      <c r="G76" s="90">
        <v>201510</v>
      </c>
      <c r="H76" s="90" t="s">
        <v>338</v>
      </c>
      <c r="I76" s="90" t="s">
        <v>752</v>
      </c>
      <c r="J76" s="240" t="s">
        <v>752</v>
      </c>
      <c r="K76" s="90"/>
      <c r="L76" s="14" t="s">
        <v>837</v>
      </c>
      <c r="M76" s="100" t="s">
        <v>897</v>
      </c>
      <c r="N76" s="14">
        <v>21747</v>
      </c>
      <c r="O76" s="14">
        <v>20500</v>
      </c>
      <c r="P76" s="357">
        <v>8019</v>
      </c>
      <c r="Q76" s="14">
        <v>1247</v>
      </c>
      <c r="R76" s="90"/>
      <c r="S76" s="90">
        <v>5439</v>
      </c>
      <c r="T76" s="10">
        <f t="shared" si="28"/>
        <v>8019</v>
      </c>
      <c r="U76" s="10">
        <f t="shared" si="29"/>
        <v>-2580</v>
      </c>
      <c r="V76" s="90"/>
      <c r="W76" s="90"/>
      <c r="X76" s="343">
        <f t="shared" si="30"/>
        <v>-2580</v>
      </c>
      <c r="Y76" s="207"/>
      <c r="Z76" s="207"/>
      <c r="AA76" s="142"/>
      <c r="AB76" s="142"/>
      <c r="AC76" s="143">
        <v>2</v>
      </c>
      <c r="AD76" s="245"/>
      <c r="AE76" s="144"/>
      <c r="AF76" s="213" t="s">
        <v>274</v>
      </c>
      <c r="AG76" s="117" t="s">
        <v>267</v>
      </c>
      <c r="AH76" s="102" t="s">
        <v>699</v>
      </c>
      <c r="AI76" s="177" t="s">
        <v>268</v>
      </c>
      <c r="AJ76" s="1"/>
      <c r="AK76" s="153"/>
      <c r="AL76" s="1"/>
      <c r="AM76" s="1"/>
      <c r="AN76" s="1"/>
      <c r="AO76" s="1"/>
      <c r="AP76" s="1"/>
      <c r="AQ76" s="1"/>
      <c r="AR76" s="1"/>
      <c r="AS76" s="1"/>
      <c r="AT76" s="1"/>
      <c r="AU76" s="1"/>
      <c r="AV76" s="1"/>
      <c r="AW76" s="1"/>
      <c r="AX76" s="1"/>
      <c r="AY76" s="1"/>
      <c r="AZ76" s="1"/>
      <c r="BA76" s="478">
        <f t="shared" si="31"/>
        <v>0</v>
      </c>
      <c r="BB76" s="480">
        <f t="shared" si="32"/>
        <v>0</v>
      </c>
      <c r="BC76" s="483">
        <f t="shared" si="33"/>
        <v>-2580</v>
      </c>
      <c r="BD76" s="380">
        <f t="shared" si="34"/>
        <v>-0.47435190292333151</v>
      </c>
      <c r="BE76" s="10"/>
      <c r="BF76" s="1"/>
      <c r="BG76" s="1" t="s">
        <v>244</v>
      </c>
      <c r="BH76" s="1" t="s">
        <v>244</v>
      </c>
      <c r="BI76" s="1" t="s">
        <v>244</v>
      </c>
      <c r="BJ76" s="10"/>
      <c r="BK76" s="538" t="s">
        <v>947</v>
      </c>
      <c r="BL76" s="99"/>
      <c r="BM76" s="10"/>
      <c r="BN76" s="1"/>
      <c r="BO76" s="1"/>
      <c r="BP76" s="1"/>
      <c r="BQ76" s="1"/>
      <c r="BR76" s="1"/>
      <c r="BS76" s="1"/>
      <c r="BT76" s="1"/>
    </row>
    <row r="77" spans="1:72" s="55" customFormat="1" ht="45" x14ac:dyDescent="0.2">
      <c r="A77" s="117">
        <v>1415</v>
      </c>
      <c r="B77" s="117" t="s">
        <v>40</v>
      </c>
      <c r="C77" s="91" t="s">
        <v>480</v>
      </c>
      <c r="D77" s="91" t="s">
        <v>481</v>
      </c>
      <c r="E77" s="91" t="s">
        <v>482</v>
      </c>
      <c r="F77" s="90" t="s">
        <v>641</v>
      </c>
      <c r="G77" s="90">
        <v>201510</v>
      </c>
      <c r="H77" s="90" t="s">
        <v>338</v>
      </c>
      <c r="I77" s="1" t="s">
        <v>754</v>
      </c>
      <c r="J77" s="27" t="s">
        <v>754</v>
      </c>
      <c r="K77" s="91"/>
      <c r="L77" s="14" t="s">
        <v>829</v>
      </c>
      <c r="M77" s="100" t="s">
        <v>897</v>
      </c>
      <c r="N77" s="14">
        <v>21747</v>
      </c>
      <c r="O77" s="14">
        <v>20500</v>
      </c>
      <c r="P77" s="357">
        <v>38799</v>
      </c>
      <c r="Q77" s="14">
        <v>0</v>
      </c>
      <c r="R77" s="90"/>
      <c r="S77" s="90">
        <v>7474</v>
      </c>
      <c r="T77" s="10">
        <f t="shared" si="28"/>
        <v>38799</v>
      </c>
      <c r="U77" s="10">
        <f t="shared" si="29"/>
        <v>-31325</v>
      </c>
      <c r="V77" s="90"/>
      <c r="W77" s="90"/>
      <c r="X77" s="343">
        <f t="shared" si="30"/>
        <v>-31325</v>
      </c>
      <c r="Y77" s="207"/>
      <c r="Z77" s="207"/>
      <c r="AA77" s="142"/>
      <c r="AB77" s="142"/>
      <c r="AC77" s="145">
        <v>1</v>
      </c>
      <c r="AD77" s="249" t="s">
        <v>389</v>
      </c>
      <c r="AE77" s="144"/>
      <c r="AF77" s="213" t="s">
        <v>274</v>
      </c>
      <c r="AG77" s="117" t="s">
        <v>267</v>
      </c>
      <c r="AH77" s="102" t="s">
        <v>699</v>
      </c>
      <c r="AI77" s="177" t="s">
        <v>765</v>
      </c>
      <c r="AJ77" s="1"/>
      <c r="AK77" s="153"/>
      <c r="AL77" s="1"/>
      <c r="AM77" s="1"/>
      <c r="AN77" s="1"/>
      <c r="AO77" s="1"/>
      <c r="AP77" s="1"/>
      <c r="AQ77" s="1"/>
      <c r="AR77" s="1"/>
      <c r="AS77" s="1"/>
      <c r="AT77" s="1"/>
      <c r="AU77" s="1"/>
      <c r="AV77" s="1"/>
      <c r="AW77" s="1"/>
      <c r="AX77" s="1"/>
      <c r="AY77" s="1">
        <v>1800</v>
      </c>
      <c r="AZ77" s="1"/>
      <c r="BA77" s="478">
        <f t="shared" si="31"/>
        <v>1800</v>
      </c>
      <c r="BB77" s="480">
        <f t="shared" si="32"/>
        <v>1800</v>
      </c>
      <c r="BC77" s="483">
        <f t="shared" si="33"/>
        <v>-33125</v>
      </c>
      <c r="BD77" s="380">
        <f t="shared" si="34"/>
        <v>-4.4320310409419319</v>
      </c>
      <c r="BE77" s="10">
        <v>1</v>
      </c>
      <c r="BF77" s="177" t="s">
        <v>879</v>
      </c>
      <c r="BG77" s="1" t="s">
        <v>244</v>
      </c>
      <c r="BH77" s="1" t="s">
        <v>244</v>
      </c>
      <c r="BI77" s="1" t="s">
        <v>244</v>
      </c>
      <c r="BJ77" s="10"/>
      <c r="BK77" s="538" t="s">
        <v>947</v>
      </c>
      <c r="BL77" s="99"/>
      <c r="BM77" s="10"/>
      <c r="BN77" s="1"/>
      <c r="BO77" s="1"/>
      <c r="BP77" s="1"/>
      <c r="BQ77" s="1"/>
      <c r="BR77" s="1"/>
      <c r="BS77" s="1"/>
      <c r="BT77" s="1"/>
    </row>
    <row r="78" spans="1:72" s="151" customFormat="1" x14ac:dyDescent="0.2">
      <c r="A78" s="117">
        <v>1415</v>
      </c>
      <c r="B78" s="117" t="s">
        <v>40</v>
      </c>
      <c r="C78" s="91" t="s">
        <v>483</v>
      </c>
      <c r="D78" s="91" t="s">
        <v>484</v>
      </c>
      <c r="E78" s="91" t="s">
        <v>485</v>
      </c>
      <c r="F78" s="90" t="s">
        <v>641</v>
      </c>
      <c r="G78" s="90">
        <v>201510</v>
      </c>
      <c r="H78" s="90" t="s">
        <v>338</v>
      </c>
      <c r="I78" s="90" t="s">
        <v>755</v>
      </c>
      <c r="J78" s="240" t="s">
        <v>755</v>
      </c>
      <c r="K78" s="90"/>
      <c r="L78" s="14" t="s">
        <v>839</v>
      </c>
      <c r="M78" s="100" t="s">
        <v>897</v>
      </c>
      <c r="N78" s="14">
        <v>21747</v>
      </c>
      <c r="O78" s="14">
        <v>20500</v>
      </c>
      <c r="P78" s="357">
        <v>0</v>
      </c>
      <c r="Q78" s="14">
        <v>1247</v>
      </c>
      <c r="R78" s="90"/>
      <c r="S78" s="90">
        <v>7474</v>
      </c>
      <c r="T78" s="10">
        <f t="shared" si="28"/>
        <v>0</v>
      </c>
      <c r="U78" s="10">
        <f t="shared" si="29"/>
        <v>7474</v>
      </c>
      <c r="V78" s="90">
        <v>2700</v>
      </c>
      <c r="W78" s="29"/>
      <c r="X78" s="343">
        <f t="shared" si="30"/>
        <v>4774</v>
      </c>
      <c r="Y78" s="207"/>
      <c r="Z78" s="207"/>
      <c r="AA78" s="142"/>
      <c r="AB78" s="142"/>
      <c r="AC78" s="143">
        <v>2</v>
      </c>
      <c r="AD78" s="245"/>
      <c r="AE78" s="144"/>
      <c r="AF78" s="213" t="s">
        <v>275</v>
      </c>
      <c r="AG78" s="117" t="s">
        <v>267</v>
      </c>
      <c r="AH78" s="102" t="s">
        <v>699</v>
      </c>
      <c r="AI78" s="177" t="s">
        <v>765</v>
      </c>
      <c r="AJ78" s="1"/>
      <c r="AK78" s="153"/>
      <c r="AL78" s="1">
        <v>1112</v>
      </c>
      <c r="AM78" s="1"/>
      <c r="AN78" s="1"/>
      <c r="AO78" s="1"/>
      <c r="AP78" s="1"/>
      <c r="AQ78" s="1"/>
      <c r="AR78" s="1"/>
      <c r="AS78" s="1"/>
      <c r="AT78" s="1"/>
      <c r="AU78" s="1"/>
      <c r="AV78" s="1"/>
      <c r="AW78" s="1"/>
      <c r="AX78" s="1"/>
      <c r="AY78" s="1"/>
      <c r="AZ78" s="1"/>
      <c r="BA78" s="478">
        <f t="shared" si="31"/>
        <v>1112</v>
      </c>
      <c r="BB78" s="480">
        <f t="shared" si="32"/>
        <v>3812</v>
      </c>
      <c r="BC78" s="483">
        <f t="shared" si="33"/>
        <v>3662</v>
      </c>
      <c r="BD78" s="380">
        <f t="shared" si="34"/>
        <v>0.48996521273748994</v>
      </c>
      <c r="BE78" s="10"/>
      <c r="BF78" s="1"/>
      <c r="BG78" s="1" t="s">
        <v>244</v>
      </c>
      <c r="BH78" s="1" t="s">
        <v>288</v>
      </c>
      <c r="BI78" s="1" t="s">
        <v>288</v>
      </c>
      <c r="BJ78" s="10"/>
      <c r="BK78" s="484" t="s">
        <v>932</v>
      </c>
      <c r="BL78" s="99"/>
      <c r="BM78" s="10"/>
      <c r="BN78" s="1"/>
      <c r="BO78" s="1"/>
      <c r="BP78" s="1"/>
      <c r="BQ78" s="1"/>
      <c r="BR78" s="1"/>
      <c r="BS78" s="1"/>
      <c r="BT78" s="1"/>
    </row>
    <row r="80" spans="1:72" s="56" customFormat="1" x14ac:dyDescent="0.2">
      <c r="A80" s="266">
        <v>1415</v>
      </c>
      <c r="B80" s="266" t="s">
        <v>40</v>
      </c>
      <c r="C80" s="287" t="s">
        <v>489</v>
      </c>
      <c r="D80" s="287" t="s">
        <v>490</v>
      </c>
      <c r="E80" s="287" t="s">
        <v>272</v>
      </c>
      <c r="F80" s="287"/>
      <c r="G80" s="287">
        <v>201510</v>
      </c>
      <c r="H80" s="287" t="s">
        <v>338</v>
      </c>
      <c r="I80" s="289" t="s">
        <v>804</v>
      </c>
      <c r="J80" s="289"/>
      <c r="K80" s="290"/>
      <c r="L80" s="289" t="s">
        <v>644</v>
      </c>
      <c r="M80" s="317" t="s">
        <v>244</v>
      </c>
      <c r="N80" s="289"/>
      <c r="O80" s="289"/>
      <c r="P80" s="361"/>
      <c r="Q80" s="289"/>
      <c r="R80" s="287"/>
      <c r="S80" s="269">
        <v>7474</v>
      </c>
      <c r="T80" s="10">
        <f>P80</f>
        <v>0</v>
      </c>
      <c r="U80" s="10">
        <f>S80-T80</f>
        <v>7474</v>
      </c>
      <c r="V80" s="287"/>
      <c r="W80" s="287"/>
      <c r="X80" s="343">
        <f>U80-(V80+W80)</f>
        <v>7474</v>
      </c>
      <c r="Y80" s="291"/>
      <c r="Z80" s="291"/>
      <c r="AA80" s="287"/>
      <c r="AB80" s="287"/>
      <c r="AC80" s="292">
        <v>1</v>
      </c>
      <c r="AD80" s="293"/>
      <c r="AE80" s="294"/>
      <c r="AF80" s="295" t="s">
        <v>274</v>
      </c>
      <c r="AG80" s="266" t="s">
        <v>267</v>
      </c>
      <c r="AH80" s="274" t="s">
        <v>314</v>
      </c>
      <c r="AI80" s="265"/>
      <c r="AJ80" s="265"/>
      <c r="AK80" s="151"/>
      <c r="AL80" s="265"/>
      <c r="AM80" s="265"/>
      <c r="AN80" s="265"/>
      <c r="AO80" s="265"/>
      <c r="AP80" s="265"/>
      <c r="AQ80" s="265"/>
      <c r="AR80" s="265"/>
      <c r="AS80" s="265"/>
      <c r="AT80" s="265"/>
      <c r="AU80" s="265"/>
      <c r="AV80" s="265"/>
      <c r="AW80" s="265"/>
      <c r="AX80" s="265"/>
      <c r="AY80" s="265"/>
      <c r="AZ80" s="265"/>
      <c r="BA80" s="478">
        <f>SUM(AL80:AZ80)</f>
        <v>0</v>
      </c>
      <c r="BB80" s="480">
        <f>V80+BA80</f>
        <v>0</v>
      </c>
      <c r="BC80" s="483">
        <f>X80-BA80</f>
        <v>7474</v>
      </c>
      <c r="BD80" s="380">
        <f>BC80/S80</f>
        <v>1</v>
      </c>
      <c r="BE80" s="265"/>
      <c r="BF80" s="265"/>
      <c r="BG80" s="265"/>
      <c r="BH80" s="265"/>
      <c r="BI80" s="265"/>
      <c r="BJ80" s="10"/>
      <c r="BK80" s="512" t="s">
        <v>933</v>
      </c>
      <c r="BL80" s="512"/>
      <c r="BM80" s="265"/>
      <c r="BN80" s="265"/>
      <c r="BO80" s="1"/>
      <c r="BP80" s="1"/>
      <c r="BQ80" s="1"/>
      <c r="BR80" s="1"/>
      <c r="BS80" s="1"/>
      <c r="BT80" s="1"/>
    </row>
    <row r="81" spans="1:72" s="56" customFormat="1" x14ac:dyDescent="0.2">
      <c r="A81" s="117">
        <v>1415</v>
      </c>
      <c r="B81" s="117" t="s">
        <v>40</v>
      </c>
      <c r="C81" s="90" t="s">
        <v>491</v>
      </c>
      <c r="D81" s="90" t="s">
        <v>492</v>
      </c>
      <c r="E81" s="90" t="s">
        <v>493</v>
      </c>
      <c r="F81" s="90" t="s">
        <v>641</v>
      </c>
      <c r="G81" s="90">
        <v>201510</v>
      </c>
      <c r="H81" s="90" t="s">
        <v>338</v>
      </c>
      <c r="I81" s="10" t="s">
        <v>758</v>
      </c>
      <c r="J81" s="240" t="s">
        <v>758</v>
      </c>
      <c r="K81" s="90"/>
      <c r="L81" s="14" t="s">
        <v>816</v>
      </c>
      <c r="M81" s="100" t="s">
        <v>897</v>
      </c>
      <c r="N81" s="14">
        <v>21747</v>
      </c>
      <c r="O81" s="14">
        <v>21747</v>
      </c>
      <c r="P81" s="357">
        <v>176</v>
      </c>
      <c r="Q81" s="14">
        <v>0</v>
      </c>
      <c r="R81" s="90">
        <v>2700</v>
      </c>
      <c r="S81" s="90">
        <v>7474</v>
      </c>
      <c r="T81" s="10">
        <f>P81</f>
        <v>176</v>
      </c>
      <c r="U81" s="10">
        <f>S81-T81</f>
        <v>7298</v>
      </c>
      <c r="V81" s="90">
        <v>2700</v>
      </c>
      <c r="W81" s="90"/>
      <c r="X81" s="343">
        <f>U81-(V81+W81)</f>
        <v>4598</v>
      </c>
      <c r="Y81" s="207"/>
      <c r="Z81" s="207"/>
      <c r="AA81" s="142"/>
      <c r="AB81" s="142"/>
      <c r="AC81" s="143">
        <v>2</v>
      </c>
      <c r="AD81" s="245"/>
      <c r="AE81" s="144"/>
      <c r="AF81" s="129" t="s">
        <v>274</v>
      </c>
      <c r="AG81" s="117" t="s">
        <v>267</v>
      </c>
      <c r="AH81" s="177" t="s">
        <v>699</v>
      </c>
      <c r="AI81" s="177" t="s">
        <v>765</v>
      </c>
      <c r="AJ81" s="1"/>
      <c r="AK81" s="153"/>
      <c r="AL81" s="1"/>
      <c r="AM81" s="1"/>
      <c r="AN81" s="1"/>
      <c r="AO81" s="1"/>
      <c r="AP81" s="1"/>
      <c r="AQ81" s="1"/>
      <c r="AR81" s="1"/>
      <c r="AS81" s="1"/>
      <c r="AT81" s="1"/>
      <c r="AU81" s="1"/>
      <c r="AV81" s="1"/>
      <c r="AW81" s="1"/>
      <c r="AX81" s="1"/>
      <c r="AY81" s="1"/>
      <c r="AZ81" s="1"/>
      <c r="BA81" s="478">
        <f>SUM(AL81:AZ81)</f>
        <v>0</v>
      </c>
      <c r="BB81" s="480">
        <f>V81+BA81</f>
        <v>2700</v>
      </c>
      <c r="BC81" s="483">
        <f>X81-BA81</f>
        <v>4598</v>
      </c>
      <c r="BD81" s="380">
        <f>BC81/S81</f>
        <v>0.61519935777361523</v>
      </c>
      <c r="BE81" s="10"/>
      <c r="BF81" s="1"/>
      <c r="BG81" s="1" t="s">
        <v>244</v>
      </c>
      <c r="BH81" s="1" t="s">
        <v>244</v>
      </c>
      <c r="BI81" s="1" t="s">
        <v>288</v>
      </c>
      <c r="BJ81" s="10"/>
      <c r="BK81" s="484" t="s">
        <v>933</v>
      </c>
      <c r="BL81" s="99"/>
      <c r="BM81" s="10"/>
      <c r="BN81" s="1"/>
      <c r="BO81" s="1"/>
      <c r="BP81" s="1"/>
      <c r="BQ81" s="1"/>
      <c r="BR81" s="1"/>
      <c r="BS81" s="1"/>
      <c r="BT81" s="1"/>
    </row>
    <row r="82" spans="1:72" s="56" customFormat="1" x14ac:dyDescent="0.2">
      <c r="A82" s="194">
        <v>1415</v>
      </c>
      <c r="B82" s="194" t="s">
        <v>40</v>
      </c>
      <c r="C82" s="90" t="s">
        <v>494</v>
      </c>
      <c r="D82" s="90" t="s">
        <v>495</v>
      </c>
      <c r="E82" s="90" t="s">
        <v>496</v>
      </c>
      <c r="F82" s="90" t="s">
        <v>641</v>
      </c>
      <c r="G82" s="90">
        <v>201510</v>
      </c>
      <c r="H82" s="90" t="s">
        <v>338</v>
      </c>
      <c r="I82" s="110" t="s">
        <v>759</v>
      </c>
      <c r="J82" s="27" t="s">
        <v>759</v>
      </c>
      <c r="K82" s="110"/>
      <c r="L82" s="14" t="s">
        <v>822</v>
      </c>
      <c r="M82" s="100" t="s">
        <v>897</v>
      </c>
      <c r="N82" s="14">
        <v>21747</v>
      </c>
      <c r="O82" s="14">
        <v>20500</v>
      </c>
      <c r="P82" s="357">
        <v>0</v>
      </c>
      <c r="Q82" s="14">
        <v>1247</v>
      </c>
      <c r="R82" s="110"/>
      <c r="S82" s="90">
        <v>7474</v>
      </c>
      <c r="T82" s="10">
        <f>P82</f>
        <v>0</v>
      </c>
      <c r="U82" s="10">
        <f>S82-T82</f>
        <v>7474</v>
      </c>
      <c r="V82" s="110">
        <v>2700</v>
      </c>
      <c r="W82" s="206"/>
      <c r="X82" s="343">
        <f>U82-(V82+W82)</f>
        <v>4774</v>
      </c>
      <c r="Y82" s="110"/>
      <c r="Z82" s="110"/>
      <c r="AA82" s="142"/>
      <c r="AB82" s="142"/>
      <c r="AC82" s="143">
        <v>2</v>
      </c>
      <c r="AD82" s="245"/>
      <c r="AE82" s="144"/>
      <c r="AF82" s="128" t="s">
        <v>275</v>
      </c>
      <c r="AG82" s="194" t="s">
        <v>267</v>
      </c>
      <c r="AH82" s="592" t="s">
        <v>699</v>
      </c>
      <c r="AI82" s="57" t="s">
        <v>765</v>
      </c>
      <c r="AJ82" s="14"/>
      <c r="AK82" s="153"/>
      <c r="AL82" s="1">
        <v>1112</v>
      </c>
      <c r="AM82" s="1"/>
      <c r="AN82" s="1"/>
      <c r="AO82" s="1"/>
      <c r="AP82" s="1"/>
      <c r="AQ82" s="1"/>
      <c r="AR82" s="1"/>
      <c r="AS82" s="1"/>
      <c r="AT82" s="1"/>
      <c r="AU82" s="1"/>
      <c r="AV82" s="1"/>
      <c r="AW82" s="1"/>
      <c r="AX82" s="1"/>
      <c r="AY82" s="1"/>
      <c r="AZ82" s="1"/>
      <c r="BA82" s="478">
        <f>SUM(AL82:AZ82)</f>
        <v>1112</v>
      </c>
      <c r="BB82" s="480">
        <f>V82+BA82</f>
        <v>3812</v>
      </c>
      <c r="BC82" s="483">
        <f>X82-BA82</f>
        <v>3662</v>
      </c>
      <c r="BD82" s="380">
        <f>BC82/S82</f>
        <v>0.48996521273748994</v>
      </c>
      <c r="BE82" s="10"/>
      <c r="BF82" s="1"/>
      <c r="BG82" s="1" t="s">
        <v>244</v>
      </c>
      <c r="BH82" s="1" t="s">
        <v>288</v>
      </c>
      <c r="BI82" s="1" t="s">
        <v>288</v>
      </c>
      <c r="BJ82" s="10"/>
      <c r="BK82" s="484" t="s">
        <v>932</v>
      </c>
      <c r="BL82" s="99"/>
      <c r="BM82" s="10"/>
      <c r="BN82" s="1"/>
      <c r="BO82" s="119"/>
      <c r="BP82" s="119"/>
      <c r="BQ82" s="119"/>
      <c r="BR82" s="119"/>
      <c r="BS82" s="119"/>
      <c r="BT82" s="119"/>
    </row>
    <row r="83" spans="1:72" s="354" customFormat="1" x14ac:dyDescent="0.2">
      <c r="A83" s="267">
        <v>1415</v>
      </c>
      <c r="B83" s="267" t="s">
        <v>40</v>
      </c>
      <c r="C83" s="289" t="s">
        <v>497</v>
      </c>
      <c r="D83" s="289" t="s">
        <v>498</v>
      </c>
      <c r="E83" s="289" t="s">
        <v>499</v>
      </c>
      <c r="F83" s="287"/>
      <c r="G83" s="287">
        <v>201510</v>
      </c>
      <c r="H83" s="289" t="s">
        <v>338</v>
      </c>
      <c r="I83" s="289" t="s">
        <v>760</v>
      </c>
      <c r="J83" s="288" t="s">
        <v>760</v>
      </c>
      <c r="K83" s="289"/>
      <c r="L83" s="289" t="s">
        <v>644</v>
      </c>
      <c r="M83" s="317" t="s">
        <v>244</v>
      </c>
      <c r="N83" s="289"/>
      <c r="O83" s="289"/>
      <c r="P83" s="361"/>
      <c r="Q83" s="289"/>
      <c r="R83" s="289"/>
      <c r="S83" s="289">
        <v>7474</v>
      </c>
      <c r="T83" s="10">
        <f t="shared" ref="T83:T100" si="35">P83</f>
        <v>0</v>
      </c>
      <c r="U83" s="10">
        <f t="shared" ref="U83:U100" si="36">S83-T83</f>
        <v>7474</v>
      </c>
      <c r="V83" s="289"/>
      <c r="W83" s="289"/>
      <c r="X83" s="343">
        <f t="shared" ref="X83:X100" si="37">U83-(V83+W83)</f>
        <v>7474</v>
      </c>
      <c r="Y83" s="289"/>
      <c r="Z83" s="289"/>
      <c r="AA83" s="287"/>
      <c r="AB83" s="287"/>
      <c r="AC83" s="292">
        <v>1.5</v>
      </c>
      <c r="AD83" s="293"/>
      <c r="AE83" s="294"/>
      <c r="AF83" s="267" t="s">
        <v>274</v>
      </c>
      <c r="AG83" s="267" t="s">
        <v>267</v>
      </c>
      <c r="AH83" s="593" t="s">
        <v>699</v>
      </c>
      <c r="AI83" s="317" t="s">
        <v>765</v>
      </c>
      <c r="AJ83" s="285"/>
      <c r="AK83" s="151"/>
      <c r="AL83" s="265"/>
      <c r="AM83" s="265"/>
      <c r="AN83" s="265"/>
      <c r="AO83" s="265"/>
      <c r="AP83" s="265"/>
      <c r="AQ83" s="265"/>
      <c r="AR83" s="265"/>
      <c r="AS83" s="265"/>
      <c r="AT83" s="265"/>
      <c r="AU83" s="265"/>
      <c r="AV83" s="265"/>
      <c r="AW83" s="265"/>
      <c r="AX83" s="265"/>
      <c r="AY83" s="265"/>
      <c r="AZ83" s="265"/>
      <c r="BA83" s="478">
        <f t="shared" ref="BA83:BA100" si="38">SUM(AL83:AZ83)</f>
        <v>0</v>
      </c>
      <c r="BB83" s="480">
        <f t="shared" ref="BB83:BB100" si="39">V83+BA83</f>
        <v>0</v>
      </c>
      <c r="BC83" s="483">
        <f t="shared" ref="BC83:BC100" si="40">X83-BA83</f>
        <v>7474</v>
      </c>
      <c r="BD83" s="380">
        <f t="shared" ref="BD83:BD100" si="41">BC83/S83</f>
        <v>1</v>
      </c>
      <c r="BE83" s="265"/>
      <c r="BF83" s="265"/>
      <c r="BG83" s="265" t="s">
        <v>244</v>
      </c>
      <c r="BH83" s="265" t="s">
        <v>244</v>
      </c>
      <c r="BI83" s="265" t="s">
        <v>288</v>
      </c>
      <c r="BJ83" s="10"/>
      <c r="BK83" s="512" t="s">
        <v>933</v>
      </c>
      <c r="BL83" s="512"/>
      <c r="BM83" s="265"/>
      <c r="BN83" s="265"/>
      <c r="BO83" s="119"/>
      <c r="BP83" s="119"/>
      <c r="BQ83" s="119"/>
      <c r="BR83" s="119"/>
      <c r="BS83" s="119"/>
      <c r="BT83" s="119"/>
    </row>
    <row r="84" spans="1:72" x14ac:dyDescent="0.2">
      <c r="A84" s="194">
        <v>1415</v>
      </c>
      <c r="B84" s="194" t="s">
        <v>40</v>
      </c>
      <c r="C84" s="90" t="s">
        <v>500</v>
      </c>
      <c r="D84" s="90" t="s">
        <v>501</v>
      </c>
      <c r="E84" s="90" t="s">
        <v>502</v>
      </c>
      <c r="F84" s="90" t="s">
        <v>641</v>
      </c>
      <c r="G84" s="90">
        <v>201510</v>
      </c>
      <c r="H84" s="90" t="s">
        <v>338</v>
      </c>
      <c r="I84" s="110" t="s">
        <v>805</v>
      </c>
      <c r="J84" s="27" t="s">
        <v>761</v>
      </c>
      <c r="K84" s="110"/>
      <c r="L84" s="14" t="s">
        <v>827</v>
      </c>
      <c r="M84" s="100" t="s">
        <v>897</v>
      </c>
      <c r="N84" s="14">
        <v>21747</v>
      </c>
      <c r="O84" s="14">
        <v>20500</v>
      </c>
      <c r="P84" s="357">
        <v>0</v>
      </c>
      <c r="Q84" s="14">
        <v>1247</v>
      </c>
      <c r="R84" s="110"/>
      <c r="S84" s="90">
        <v>7474</v>
      </c>
      <c r="T84" s="10">
        <f t="shared" si="35"/>
        <v>0</v>
      </c>
      <c r="U84" s="10">
        <f t="shared" si="36"/>
        <v>7474</v>
      </c>
      <c r="V84" s="110">
        <v>2700</v>
      </c>
      <c r="W84" s="206"/>
      <c r="X84" s="343">
        <f t="shared" si="37"/>
        <v>4774</v>
      </c>
      <c r="Y84" s="110"/>
      <c r="Z84" s="110"/>
      <c r="AA84" s="142"/>
      <c r="AB84" s="142"/>
      <c r="AC84" s="143">
        <v>1.5</v>
      </c>
      <c r="AD84" s="245"/>
      <c r="AE84" s="144"/>
      <c r="AF84" s="128" t="s">
        <v>274</v>
      </c>
      <c r="AG84" s="194" t="s">
        <v>267</v>
      </c>
      <c r="AH84" s="592" t="s">
        <v>699</v>
      </c>
      <c r="AI84" s="57" t="s">
        <v>765</v>
      </c>
      <c r="AJ84" s="14"/>
      <c r="AK84" s="153"/>
      <c r="AS84" s="1">
        <v>1800</v>
      </c>
      <c r="BA84" s="478">
        <f t="shared" si="38"/>
        <v>1800</v>
      </c>
      <c r="BB84" s="480">
        <f t="shared" si="39"/>
        <v>4500</v>
      </c>
      <c r="BC84" s="483">
        <f t="shared" si="40"/>
        <v>2974</v>
      </c>
      <c r="BD84" s="380">
        <f t="shared" si="41"/>
        <v>0.39791276424939792</v>
      </c>
      <c r="BE84" s="10">
        <v>1</v>
      </c>
      <c r="BF84" s="177" t="s">
        <v>338</v>
      </c>
      <c r="BG84" s="1" t="s">
        <v>244</v>
      </c>
      <c r="BH84" s="1" t="s">
        <v>288</v>
      </c>
      <c r="BI84" s="1" t="s">
        <v>288</v>
      </c>
      <c r="BK84" s="484" t="s">
        <v>933</v>
      </c>
      <c r="BO84" s="119"/>
      <c r="BP84" s="119"/>
      <c r="BQ84" s="119"/>
      <c r="BR84" s="119"/>
      <c r="BS84" s="119"/>
      <c r="BT84" s="119"/>
    </row>
    <row r="85" spans="1:72" x14ac:dyDescent="0.2">
      <c r="A85" s="267">
        <v>1415</v>
      </c>
      <c r="B85" s="267" t="s">
        <v>40</v>
      </c>
      <c r="C85" s="287" t="s">
        <v>503</v>
      </c>
      <c r="D85" s="287" t="s">
        <v>99</v>
      </c>
      <c r="E85" s="287" t="s">
        <v>504</v>
      </c>
      <c r="F85" s="287"/>
      <c r="G85" s="287">
        <v>201510</v>
      </c>
      <c r="H85" s="287" t="s">
        <v>338</v>
      </c>
      <c r="I85" s="285" t="s">
        <v>806</v>
      </c>
      <c r="J85" s="289"/>
      <c r="K85" s="289"/>
      <c r="L85" s="289" t="s">
        <v>644</v>
      </c>
      <c r="M85" s="317" t="s">
        <v>244</v>
      </c>
      <c r="N85" s="289"/>
      <c r="O85" s="289"/>
      <c r="P85" s="361"/>
      <c r="Q85" s="289"/>
      <c r="R85" s="289"/>
      <c r="S85" s="269">
        <v>7474</v>
      </c>
      <c r="T85" s="10">
        <f t="shared" si="35"/>
        <v>0</v>
      </c>
      <c r="U85" s="10">
        <f t="shared" si="36"/>
        <v>7474</v>
      </c>
      <c r="V85" s="289"/>
      <c r="W85" s="289"/>
      <c r="X85" s="343">
        <f t="shared" si="37"/>
        <v>7474</v>
      </c>
      <c r="Y85" s="289"/>
      <c r="Z85" s="289"/>
      <c r="AA85" s="287"/>
      <c r="AB85" s="287"/>
      <c r="AC85" s="292">
        <v>2</v>
      </c>
      <c r="AD85" s="293"/>
      <c r="AE85" s="294"/>
      <c r="AF85" s="267" t="s">
        <v>275</v>
      </c>
      <c r="AG85" s="267" t="s">
        <v>267</v>
      </c>
      <c r="AH85" s="593" t="s">
        <v>314</v>
      </c>
      <c r="AI85" s="285"/>
      <c r="AJ85" s="285"/>
      <c r="AL85" s="265"/>
      <c r="AM85" s="265"/>
      <c r="AN85" s="265"/>
      <c r="AO85" s="265"/>
      <c r="AP85" s="265"/>
      <c r="AQ85" s="265"/>
      <c r="AR85" s="265"/>
      <c r="AS85" s="265"/>
      <c r="AT85" s="265"/>
      <c r="AU85" s="265"/>
      <c r="AV85" s="265"/>
      <c r="AW85" s="265"/>
      <c r="AX85" s="265"/>
      <c r="AY85" s="265"/>
      <c r="AZ85" s="265"/>
      <c r="BA85" s="478">
        <f t="shared" si="38"/>
        <v>0</v>
      </c>
      <c r="BB85" s="480">
        <f t="shared" si="39"/>
        <v>0</v>
      </c>
      <c r="BC85" s="483">
        <f t="shared" si="40"/>
        <v>7474</v>
      </c>
      <c r="BD85" s="380">
        <f t="shared" si="41"/>
        <v>1</v>
      </c>
      <c r="BE85" s="265"/>
      <c r="BF85" s="265"/>
      <c r="BG85" s="265"/>
      <c r="BH85" s="265"/>
      <c r="BI85" s="265"/>
      <c r="BK85" s="484" t="s">
        <v>933</v>
      </c>
      <c r="BL85" s="272"/>
      <c r="BM85" s="265"/>
      <c r="BN85" s="265"/>
      <c r="BO85" s="119"/>
      <c r="BP85" s="119"/>
      <c r="BQ85" s="119"/>
      <c r="BR85" s="119"/>
      <c r="BS85" s="119"/>
      <c r="BT85" s="119"/>
    </row>
    <row r="86" spans="1:72" x14ac:dyDescent="0.2">
      <c r="A86" s="194">
        <v>1415</v>
      </c>
      <c r="B86" s="194" t="s">
        <v>40</v>
      </c>
      <c r="C86" s="90" t="s">
        <v>505</v>
      </c>
      <c r="D86" s="90" t="s">
        <v>506</v>
      </c>
      <c r="E86" s="90" t="s">
        <v>507</v>
      </c>
      <c r="F86" s="90" t="s">
        <v>641</v>
      </c>
      <c r="G86" s="90">
        <v>201510</v>
      </c>
      <c r="H86" s="90" t="s">
        <v>338</v>
      </c>
      <c r="I86" s="43" t="s">
        <v>807</v>
      </c>
      <c r="J86" s="110"/>
      <c r="K86" s="110"/>
      <c r="L86" s="14" t="s">
        <v>839</v>
      </c>
      <c r="M86" s="100" t="s">
        <v>897</v>
      </c>
      <c r="N86" s="14">
        <v>21747</v>
      </c>
      <c r="O86" s="14">
        <v>21747</v>
      </c>
      <c r="P86" s="357">
        <v>0</v>
      </c>
      <c r="Q86" s="14">
        <v>0</v>
      </c>
      <c r="R86" s="110">
        <v>2700</v>
      </c>
      <c r="S86" s="199">
        <v>7474</v>
      </c>
      <c r="T86" s="10">
        <f t="shared" si="35"/>
        <v>0</v>
      </c>
      <c r="U86" s="10">
        <f t="shared" si="36"/>
        <v>7474</v>
      </c>
      <c r="V86" s="110">
        <v>2700</v>
      </c>
      <c r="W86" s="110"/>
      <c r="X86" s="343">
        <f t="shared" si="37"/>
        <v>4774</v>
      </c>
      <c r="Y86" s="110"/>
      <c r="Z86" s="110"/>
      <c r="AA86" s="142"/>
      <c r="AB86" s="142"/>
      <c r="AC86" s="143">
        <v>2</v>
      </c>
      <c r="AD86" s="245"/>
      <c r="AE86" s="144"/>
      <c r="AF86" s="128" t="s">
        <v>275</v>
      </c>
      <c r="AG86" s="194" t="s">
        <v>267</v>
      </c>
      <c r="AH86" s="592" t="s">
        <v>314</v>
      </c>
      <c r="AI86" s="14"/>
      <c r="AJ86" s="14"/>
      <c r="AK86" s="153"/>
      <c r="BA86" s="478">
        <f t="shared" si="38"/>
        <v>0</v>
      </c>
      <c r="BB86" s="480">
        <f t="shared" si="39"/>
        <v>2700</v>
      </c>
      <c r="BC86" s="483">
        <f t="shared" si="40"/>
        <v>4774</v>
      </c>
      <c r="BD86" s="380">
        <f t="shared" si="41"/>
        <v>0.63874765854963877</v>
      </c>
      <c r="BK86" s="484" t="s">
        <v>932</v>
      </c>
      <c r="BO86" s="119"/>
      <c r="BP86" s="119"/>
      <c r="BQ86" s="119"/>
      <c r="BR86" s="119"/>
      <c r="BS86" s="119"/>
      <c r="BT86" s="119"/>
    </row>
    <row r="87" spans="1:72" x14ac:dyDescent="0.2">
      <c r="A87" s="194">
        <v>1415</v>
      </c>
      <c r="B87" s="194" t="s">
        <v>40</v>
      </c>
      <c r="C87" s="90" t="s">
        <v>508</v>
      </c>
      <c r="D87" s="90" t="s">
        <v>509</v>
      </c>
      <c r="E87" s="90" t="s">
        <v>186</v>
      </c>
      <c r="F87" s="90" t="s">
        <v>641</v>
      </c>
      <c r="G87" s="90">
        <v>201510</v>
      </c>
      <c r="H87" s="90" t="s">
        <v>338</v>
      </c>
      <c r="I87" s="574" t="s">
        <v>808</v>
      </c>
      <c r="J87" s="27" t="s">
        <v>762</v>
      </c>
      <c r="K87" s="110"/>
      <c r="L87" s="14" t="s">
        <v>812</v>
      </c>
      <c r="M87" s="100" t="s">
        <v>897</v>
      </c>
      <c r="N87" s="14">
        <v>21747</v>
      </c>
      <c r="O87" s="14">
        <v>21747</v>
      </c>
      <c r="P87" s="357">
        <v>0</v>
      </c>
      <c r="Q87" s="14">
        <v>0</v>
      </c>
      <c r="R87" s="110">
        <v>2700</v>
      </c>
      <c r="S87" s="90">
        <v>7474</v>
      </c>
      <c r="T87" s="10">
        <f t="shared" si="35"/>
        <v>0</v>
      </c>
      <c r="U87" s="10">
        <f t="shared" si="36"/>
        <v>7474</v>
      </c>
      <c r="V87" s="110">
        <v>2700</v>
      </c>
      <c r="W87" s="110"/>
      <c r="X87" s="343">
        <f t="shared" si="37"/>
        <v>4774</v>
      </c>
      <c r="Y87" s="110"/>
      <c r="Z87" s="110"/>
      <c r="AA87" s="142"/>
      <c r="AB87" s="142"/>
      <c r="AC87" s="143">
        <v>1.5</v>
      </c>
      <c r="AD87" s="245"/>
      <c r="AE87" s="144"/>
      <c r="AF87" s="128" t="s">
        <v>274</v>
      </c>
      <c r="AG87" s="194" t="s">
        <v>267</v>
      </c>
      <c r="AH87" s="592" t="s">
        <v>699</v>
      </c>
      <c r="AI87" s="57" t="s">
        <v>765</v>
      </c>
      <c r="AJ87" s="14"/>
      <c r="AK87" s="153"/>
      <c r="AU87" s="377">
        <v>1370</v>
      </c>
      <c r="BA87" s="478">
        <f t="shared" si="38"/>
        <v>1370</v>
      </c>
      <c r="BB87" s="480">
        <f t="shared" si="39"/>
        <v>4070</v>
      </c>
      <c r="BC87" s="483">
        <f t="shared" si="40"/>
        <v>3404</v>
      </c>
      <c r="BD87" s="380">
        <f t="shared" si="41"/>
        <v>0.45544554455445546</v>
      </c>
      <c r="BG87" s="1" t="s">
        <v>244</v>
      </c>
      <c r="BH87" s="1" t="s">
        <v>244</v>
      </c>
      <c r="BI87" s="1" t="s">
        <v>244</v>
      </c>
      <c r="BK87" s="484" t="s">
        <v>933</v>
      </c>
      <c r="BO87" s="119"/>
      <c r="BP87" s="119"/>
      <c r="BQ87" s="119"/>
      <c r="BR87" s="119"/>
      <c r="BS87" s="119"/>
      <c r="BT87" s="119"/>
    </row>
    <row r="88" spans="1:72" s="31" customFormat="1" x14ac:dyDescent="0.2">
      <c r="A88" s="215">
        <v>1415</v>
      </c>
      <c r="B88" s="215" t="s">
        <v>40</v>
      </c>
      <c r="C88" s="319" t="s">
        <v>510</v>
      </c>
      <c r="D88" s="319" t="s">
        <v>511</v>
      </c>
      <c r="E88" s="319" t="s">
        <v>512</v>
      </c>
      <c r="F88" s="319" t="s">
        <v>641</v>
      </c>
      <c r="G88" s="319">
        <v>201510</v>
      </c>
      <c r="H88" s="319" t="s">
        <v>338</v>
      </c>
      <c r="I88" s="327" t="s">
        <v>809</v>
      </c>
      <c r="J88" s="327"/>
      <c r="K88" s="327"/>
      <c r="L88" s="208" t="s">
        <v>815</v>
      </c>
      <c r="M88" s="337" t="s">
        <v>852</v>
      </c>
      <c r="N88" s="208">
        <v>21747</v>
      </c>
      <c r="O88" s="208">
        <v>0</v>
      </c>
      <c r="P88" s="357">
        <v>11017</v>
      </c>
      <c r="Q88" s="208">
        <v>10730</v>
      </c>
      <c r="R88" s="327"/>
      <c r="S88" s="321">
        <v>7474</v>
      </c>
      <c r="T88" s="10">
        <f t="shared" si="35"/>
        <v>11017</v>
      </c>
      <c r="U88" s="10">
        <f t="shared" si="36"/>
        <v>-3543</v>
      </c>
      <c r="V88" s="327"/>
      <c r="W88" s="327"/>
      <c r="X88" s="343">
        <f t="shared" si="37"/>
        <v>-3543</v>
      </c>
      <c r="Y88" s="327"/>
      <c r="Z88" s="327"/>
      <c r="AA88" s="319"/>
      <c r="AB88" s="319"/>
      <c r="AC88" s="328">
        <v>1.5</v>
      </c>
      <c r="AD88" s="329">
        <v>1</v>
      </c>
      <c r="AE88" s="330"/>
      <c r="AF88" s="215" t="s">
        <v>274</v>
      </c>
      <c r="AG88" s="215" t="s">
        <v>267</v>
      </c>
      <c r="AH88" s="242" t="s">
        <v>314</v>
      </c>
      <c r="AI88" s="208"/>
      <c r="AJ88" s="208"/>
      <c r="AK88" s="153"/>
      <c r="AL88" s="119"/>
      <c r="AM88" s="119"/>
      <c r="AN88" s="119"/>
      <c r="AO88" s="119"/>
      <c r="AP88" s="119"/>
      <c r="AQ88" s="119"/>
      <c r="AR88" s="119"/>
      <c r="AS88" s="119"/>
      <c r="AT88" s="119"/>
      <c r="AU88" s="119"/>
      <c r="AV88" s="119"/>
      <c r="AW88" s="119">
        <v>600</v>
      </c>
      <c r="AX88" s="119"/>
      <c r="AY88" s="119"/>
      <c r="AZ88" s="119"/>
      <c r="BA88" s="478">
        <f t="shared" si="38"/>
        <v>600</v>
      </c>
      <c r="BB88" s="480">
        <f t="shared" si="39"/>
        <v>600</v>
      </c>
      <c r="BC88" s="483">
        <f t="shared" si="40"/>
        <v>-4143</v>
      </c>
      <c r="BD88" s="380">
        <f t="shared" si="41"/>
        <v>-0.55432164838105435</v>
      </c>
      <c r="BE88" s="119"/>
      <c r="BF88" s="119"/>
      <c r="BG88" s="119"/>
      <c r="BH88" s="119"/>
      <c r="BI88" s="119"/>
      <c r="BJ88" s="10"/>
      <c r="BK88" s="538" t="s">
        <v>947</v>
      </c>
      <c r="BL88" s="120"/>
      <c r="BM88" s="119"/>
      <c r="BN88" s="119"/>
      <c r="BO88" s="119"/>
      <c r="BP88" s="119"/>
      <c r="BQ88" s="119"/>
      <c r="BR88" s="119"/>
      <c r="BS88" s="119"/>
      <c r="BT88" s="119"/>
    </row>
    <row r="89" spans="1:72" ht="15" x14ac:dyDescent="0.2">
      <c r="A89" s="236">
        <v>1415</v>
      </c>
      <c r="B89" s="236" t="s">
        <v>54</v>
      </c>
      <c r="C89" s="199" t="s">
        <v>518</v>
      </c>
      <c r="D89" s="200" t="s">
        <v>519</v>
      </c>
      <c r="E89" s="199" t="s">
        <v>520</v>
      </c>
      <c r="F89" s="90" t="s">
        <v>641</v>
      </c>
      <c r="G89" s="199"/>
      <c r="H89" s="199" t="s">
        <v>338</v>
      </c>
      <c r="I89" s="475" t="s">
        <v>916</v>
      </c>
      <c r="J89" s="27" t="s">
        <v>707</v>
      </c>
      <c r="K89" s="219"/>
      <c r="L89" s="14" t="s">
        <v>813</v>
      </c>
      <c r="M89" s="100" t="s">
        <v>897</v>
      </c>
      <c r="N89" s="14">
        <v>21747</v>
      </c>
      <c r="O89" s="14">
        <v>20500</v>
      </c>
      <c r="P89" s="357">
        <v>0</v>
      </c>
      <c r="Q89" s="14">
        <v>1247</v>
      </c>
      <c r="R89" s="219"/>
      <c r="S89" s="90">
        <v>7474</v>
      </c>
      <c r="T89" s="10">
        <f t="shared" si="35"/>
        <v>0</v>
      </c>
      <c r="U89" s="10">
        <f t="shared" si="36"/>
        <v>7474</v>
      </c>
      <c r="V89" s="219">
        <v>2700</v>
      </c>
      <c r="W89" s="206"/>
      <c r="X89" s="207">
        <f t="shared" si="37"/>
        <v>4774</v>
      </c>
      <c r="Y89" s="219"/>
      <c r="Z89" s="219"/>
      <c r="AA89" s="163"/>
      <c r="AB89" s="163"/>
      <c r="AC89" s="162">
        <v>2</v>
      </c>
      <c r="AD89" s="248"/>
      <c r="AF89" s="194" t="s">
        <v>275</v>
      </c>
      <c r="AG89" s="57" t="s">
        <v>267</v>
      </c>
      <c r="AH89" s="592" t="s">
        <v>699</v>
      </c>
      <c r="AI89" s="100" t="s">
        <v>765</v>
      </c>
      <c r="AJ89" s="14"/>
      <c r="BA89" s="478">
        <f t="shared" si="38"/>
        <v>0</v>
      </c>
      <c r="BB89" s="480">
        <f t="shared" si="39"/>
        <v>2700</v>
      </c>
      <c r="BC89" s="483">
        <f t="shared" si="40"/>
        <v>4774</v>
      </c>
      <c r="BD89" s="380">
        <f t="shared" si="41"/>
        <v>0.63874765854963877</v>
      </c>
      <c r="BG89" s="1" t="s">
        <v>288</v>
      </c>
      <c r="BH89" s="1" t="s">
        <v>288</v>
      </c>
      <c r="BI89" s="1" t="s">
        <v>288</v>
      </c>
      <c r="BK89" s="484" t="s">
        <v>933</v>
      </c>
      <c r="BN89" s="123"/>
      <c r="BO89" s="265"/>
      <c r="BP89" s="265"/>
      <c r="BQ89" s="265"/>
      <c r="BR89" s="265"/>
      <c r="BS89" s="265"/>
      <c r="BT89" s="265"/>
    </row>
    <row r="90" spans="1:72" ht="25.5" x14ac:dyDescent="0.2">
      <c r="A90" s="236">
        <v>1415</v>
      </c>
      <c r="B90" s="236" t="s">
        <v>54</v>
      </c>
      <c r="C90" s="193" t="s">
        <v>521</v>
      </c>
      <c r="D90" s="202" t="s">
        <v>522</v>
      </c>
      <c r="E90" s="198" t="s">
        <v>523</v>
      </c>
      <c r="F90" s="90" t="s">
        <v>641</v>
      </c>
      <c r="G90" s="198"/>
      <c r="H90" s="198" t="s">
        <v>338</v>
      </c>
      <c r="I90" s="476" t="s">
        <v>917</v>
      </c>
      <c r="J90" s="220"/>
      <c r="K90" s="220"/>
      <c r="L90" s="14" t="s">
        <v>823</v>
      </c>
      <c r="M90" s="100" t="s">
        <v>897</v>
      </c>
      <c r="N90" s="14">
        <v>21747</v>
      </c>
      <c r="O90" s="14">
        <v>20500</v>
      </c>
      <c r="P90" s="357">
        <v>128</v>
      </c>
      <c r="Q90" s="14">
        <v>1247</v>
      </c>
      <c r="R90" s="220"/>
      <c r="S90" s="199">
        <v>7474</v>
      </c>
      <c r="T90" s="10">
        <f t="shared" si="35"/>
        <v>128</v>
      </c>
      <c r="U90" s="10">
        <f t="shared" si="36"/>
        <v>7346</v>
      </c>
      <c r="V90" s="220">
        <v>2700</v>
      </c>
      <c r="W90" s="206"/>
      <c r="X90" s="207">
        <f t="shared" si="37"/>
        <v>4646</v>
      </c>
      <c r="Y90" s="220"/>
      <c r="Z90" s="220"/>
      <c r="AA90" s="163"/>
      <c r="AB90" s="163"/>
      <c r="AC90" s="162">
        <v>2</v>
      </c>
      <c r="AD90" s="246"/>
      <c r="AF90" s="194" t="s">
        <v>275</v>
      </c>
      <c r="AG90" s="57" t="s">
        <v>267</v>
      </c>
      <c r="AH90" s="592" t="s">
        <v>314</v>
      </c>
      <c r="AI90" s="14"/>
      <c r="AJ90" s="14"/>
      <c r="BA90" s="478">
        <f t="shared" si="38"/>
        <v>0</v>
      </c>
      <c r="BB90" s="480">
        <f t="shared" si="39"/>
        <v>2700</v>
      </c>
      <c r="BC90" s="483">
        <f t="shared" si="40"/>
        <v>4646</v>
      </c>
      <c r="BD90" s="380">
        <f t="shared" si="41"/>
        <v>0.6216216216216216</v>
      </c>
      <c r="BK90" s="484" t="s">
        <v>933</v>
      </c>
      <c r="BO90" s="265"/>
      <c r="BP90" s="265"/>
      <c r="BQ90" s="265"/>
      <c r="BR90" s="265"/>
      <c r="BS90" s="265"/>
      <c r="BT90" s="265"/>
    </row>
    <row r="91" spans="1:72" ht="15" x14ac:dyDescent="0.2">
      <c r="A91" s="236">
        <v>1415</v>
      </c>
      <c r="B91" s="236" t="s">
        <v>54</v>
      </c>
      <c r="C91" s="199" t="s">
        <v>526</v>
      </c>
      <c r="D91" s="200" t="s">
        <v>527</v>
      </c>
      <c r="E91" s="199" t="s">
        <v>528</v>
      </c>
      <c r="F91" s="90" t="s">
        <v>641</v>
      </c>
      <c r="G91" s="199"/>
      <c r="H91" s="199" t="s">
        <v>338</v>
      </c>
      <c r="I91" s="475" t="s">
        <v>918</v>
      </c>
      <c r="J91" s="219"/>
      <c r="K91" s="219"/>
      <c r="L91" s="14" t="s">
        <v>823</v>
      </c>
      <c r="M91" s="100" t="s">
        <v>897</v>
      </c>
      <c r="N91" s="14">
        <v>21747</v>
      </c>
      <c r="O91" s="14">
        <v>20500</v>
      </c>
      <c r="P91" s="357">
        <v>0</v>
      </c>
      <c r="Q91" s="14">
        <v>1247</v>
      </c>
      <c r="R91" s="219"/>
      <c r="S91" s="199">
        <v>7474</v>
      </c>
      <c r="T91" s="10">
        <f t="shared" si="35"/>
        <v>0</v>
      </c>
      <c r="U91" s="10">
        <f t="shared" si="36"/>
        <v>7474</v>
      </c>
      <c r="V91" s="219">
        <v>2700</v>
      </c>
      <c r="W91" s="206"/>
      <c r="X91" s="343">
        <f t="shared" si="37"/>
        <v>4774</v>
      </c>
      <c r="Y91" s="219"/>
      <c r="Z91" s="219"/>
      <c r="AA91" s="163"/>
      <c r="AB91" s="163"/>
      <c r="AC91" s="162">
        <v>2</v>
      </c>
      <c r="AD91" s="248"/>
      <c r="AF91" s="194" t="s">
        <v>275</v>
      </c>
      <c r="AG91" s="57" t="s">
        <v>267</v>
      </c>
      <c r="AH91" s="592" t="s">
        <v>314</v>
      </c>
      <c r="AI91" s="14"/>
      <c r="AJ91" s="14"/>
      <c r="BA91" s="478">
        <f t="shared" si="38"/>
        <v>0</v>
      </c>
      <c r="BB91" s="480">
        <f t="shared" si="39"/>
        <v>2700</v>
      </c>
      <c r="BC91" s="483">
        <f t="shared" si="40"/>
        <v>4774</v>
      </c>
      <c r="BD91" s="380">
        <f t="shared" si="41"/>
        <v>0.63874765854963877</v>
      </c>
      <c r="BK91" s="484" t="s">
        <v>933</v>
      </c>
      <c r="BN91" s="119"/>
      <c r="BO91" s="55"/>
      <c r="BP91" s="55"/>
      <c r="BQ91" s="55"/>
      <c r="BR91" s="55"/>
      <c r="BS91" s="55"/>
      <c r="BT91" s="55"/>
    </row>
    <row r="92" spans="1:72" ht="25.5" x14ac:dyDescent="0.2">
      <c r="A92" s="236">
        <v>1415</v>
      </c>
      <c r="B92" s="236" t="s">
        <v>54</v>
      </c>
      <c r="C92" s="196" t="s">
        <v>532</v>
      </c>
      <c r="D92" s="471" t="s">
        <v>533</v>
      </c>
      <c r="E92" s="199" t="s">
        <v>249</v>
      </c>
      <c r="F92" s="90" t="s">
        <v>641</v>
      </c>
      <c r="G92" s="199"/>
      <c r="H92" s="199" t="s">
        <v>338</v>
      </c>
      <c r="I92" s="475" t="s">
        <v>726</v>
      </c>
      <c r="J92" s="27" t="s">
        <v>726</v>
      </c>
      <c r="K92" s="219"/>
      <c r="L92" s="14" t="s">
        <v>834</v>
      </c>
      <c r="M92" s="100" t="s">
        <v>897</v>
      </c>
      <c r="N92" s="14">
        <v>21747</v>
      </c>
      <c r="O92" s="14">
        <v>20500</v>
      </c>
      <c r="P92" s="357">
        <v>2383</v>
      </c>
      <c r="Q92" s="14">
        <v>1247</v>
      </c>
      <c r="R92" s="219"/>
      <c r="S92" s="90">
        <v>7474</v>
      </c>
      <c r="T92" s="10">
        <f t="shared" si="35"/>
        <v>2383</v>
      </c>
      <c r="U92" s="10">
        <f t="shared" si="36"/>
        <v>5091</v>
      </c>
      <c r="V92" s="219"/>
      <c r="W92" s="219"/>
      <c r="X92" s="343">
        <f t="shared" si="37"/>
        <v>5091</v>
      </c>
      <c r="Y92" s="219"/>
      <c r="Z92" s="219"/>
      <c r="AA92" s="163"/>
      <c r="AB92" s="163"/>
      <c r="AC92" s="162">
        <v>2</v>
      </c>
      <c r="AD92" s="246"/>
      <c r="AF92" s="194" t="s">
        <v>275</v>
      </c>
      <c r="AG92" s="57" t="s">
        <v>267</v>
      </c>
      <c r="AH92" s="592" t="s">
        <v>699</v>
      </c>
      <c r="AI92" s="100" t="s">
        <v>765</v>
      </c>
      <c r="AJ92" s="14"/>
      <c r="BA92" s="478">
        <f t="shared" si="38"/>
        <v>0</v>
      </c>
      <c r="BB92" s="480">
        <f t="shared" si="39"/>
        <v>0</v>
      </c>
      <c r="BC92" s="483">
        <f t="shared" si="40"/>
        <v>5091</v>
      </c>
      <c r="BD92" s="380">
        <f t="shared" si="41"/>
        <v>0.68116135937918121</v>
      </c>
      <c r="BG92" s="1" t="s">
        <v>288</v>
      </c>
      <c r="BH92" s="1" t="s">
        <v>288</v>
      </c>
      <c r="BI92" s="1" t="s">
        <v>288</v>
      </c>
      <c r="BK92" s="484" t="s">
        <v>933</v>
      </c>
      <c r="BN92" s="55"/>
      <c r="BO92" s="56"/>
      <c r="BP92" s="56"/>
      <c r="BQ92" s="56"/>
      <c r="BR92" s="56"/>
      <c r="BS92" s="56"/>
      <c r="BT92" s="56"/>
    </row>
    <row r="93" spans="1:72" ht="15" x14ac:dyDescent="0.2">
      <c r="A93" s="346">
        <v>1415</v>
      </c>
      <c r="B93" s="346" t="s">
        <v>54</v>
      </c>
      <c r="C93" s="281" t="s">
        <v>540</v>
      </c>
      <c r="D93" s="568" t="s">
        <v>541</v>
      </c>
      <c r="E93" s="269" t="s">
        <v>542</v>
      </c>
      <c r="F93" s="269"/>
      <c r="G93" s="269"/>
      <c r="H93" s="269" t="s">
        <v>338</v>
      </c>
      <c r="I93" s="475" t="s">
        <v>919</v>
      </c>
      <c r="J93" s="282"/>
      <c r="K93" s="282"/>
      <c r="L93" s="282" t="s">
        <v>644</v>
      </c>
      <c r="M93" s="317" t="s">
        <v>244</v>
      </c>
      <c r="N93" s="282"/>
      <c r="O93" s="282"/>
      <c r="P93" s="360"/>
      <c r="Q93" s="282"/>
      <c r="R93" s="282"/>
      <c r="S93" s="269">
        <v>7474</v>
      </c>
      <c r="T93" s="10">
        <f t="shared" si="35"/>
        <v>0</v>
      </c>
      <c r="U93" s="10">
        <f t="shared" si="36"/>
        <v>7474</v>
      </c>
      <c r="V93" s="282"/>
      <c r="W93" s="282"/>
      <c r="X93" s="343">
        <f t="shared" si="37"/>
        <v>7474</v>
      </c>
      <c r="Y93" s="282"/>
      <c r="Z93" s="282"/>
      <c r="AA93" s="269"/>
      <c r="AB93" s="269"/>
      <c r="AC93" s="283">
        <v>2</v>
      </c>
      <c r="AD93" s="309"/>
      <c r="AE93" s="272"/>
      <c r="AF93" s="267" t="s">
        <v>275</v>
      </c>
      <c r="AG93" s="317" t="s">
        <v>267</v>
      </c>
      <c r="AH93" s="593" t="s">
        <v>314</v>
      </c>
      <c r="AI93" s="285"/>
      <c r="AJ93" s="285"/>
      <c r="AL93" s="265"/>
      <c r="AM93" s="265"/>
      <c r="AN93" s="265"/>
      <c r="AO93" s="265"/>
      <c r="AP93" s="265"/>
      <c r="AQ93" s="265"/>
      <c r="AR93" s="265"/>
      <c r="AS93" s="265"/>
      <c r="AT93" s="265"/>
      <c r="AU93" s="265"/>
      <c r="AV93" s="265"/>
      <c r="AW93" s="265"/>
      <c r="AX93" s="265"/>
      <c r="AY93" s="265"/>
      <c r="AZ93" s="265"/>
      <c r="BA93" s="478">
        <f t="shared" si="38"/>
        <v>0</v>
      </c>
      <c r="BB93" s="480">
        <f t="shared" si="39"/>
        <v>0</v>
      </c>
      <c r="BC93" s="483">
        <f t="shared" si="40"/>
        <v>7474</v>
      </c>
      <c r="BD93" s="380">
        <f t="shared" si="41"/>
        <v>1</v>
      </c>
      <c r="BE93" s="265"/>
      <c r="BF93" s="265"/>
      <c r="BG93" s="265"/>
      <c r="BH93" s="265"/>
      <c r="BI93" s="265"/>
      <c r="BK93" s="484" t="s">
        <v>933</v>
      </c>
      <c r="BL93" s="272"/>
      <c r="BM93" s="265"/>
      <c r="BN93" s="265"/>
    </row>
    <row r="94" spans="1:72" ht="15" x14ac:dyDescent="0.2">
      <c r="A94" s="346">
        <v>1415</v>
      </c>
      <c r="B94" s="346" t="s">
        <v>54</v>
      </c>
      <c r="C94" s="282" t="s">
        <v>551</v>
      </c>
      <c r="D94" s="488" t="s">
        <v>552</v>
      </c>
      <c r="E94" s="282" t="s">
        <v>553</v>
      </c>
      <c r="F94" s="287" t="s">
        <v>641</v>
      </c>
      <c r="G94" s="269"/>
      <c r="H94" s="269" t="s">
        <v>338</v>
      </c>
      <c r="I94" s="475" t="s">
        <v>747</v>
      </c>
      <c r="J94" s="288" t="s">
        <v>747</v>
      </c>
      <c r="K94" s="282"/>
      <c r="L94" s="317" t="s">
        <v>861</v>
      </c>
      <c r="M94" s="317" t="s">
        <v>244</v>
      </c>
      <c r="N94" s="285">
        <v>0</v>
      </c>
      <c r="O94" s="285">
        <v>0</v>
      </c>
      <c r="P94" s="357" t="s">
        <v>42</v>
      </c>
      <c r="Q94" s="285">
        <v>0</v>
      </c>
      <c r="R94" s="282"/>
      <c r="S94" s="287">
        <v>7474</v>
      </c>
      <c r="T94" s="10" t="str">
        <f t="shared" si="35"/>
        <v/>
      </c>
      <c r="U94" s="10" t="e">
        <f t="shared" si="36"/>
        <v>#VALUE!</v>
      </c>
      <c r="V94" s="282"/>
      <c r="W94" s="282"/>
      <c r="X94" s="343" t="e">
        <f t="shared" si="37"/>
        <v>#VALUE!</v>
      </c>
      <c r="Y94" s="282"/>
      <c r="Z94" s="282"/>
      <c r="AA94" s="269"/>
      <c r="AB94" s="269"/>
      <c r="AC94" s="283">
        <v>2</v>
      </c>
      <c r="AD94" s="284"/>
      <c r="AE94" s="272"/>
      <c r="AF94" s="267" t="s">
        <v>275</v>
      </c>
      <c r="AG94" s="317" t="s">
        <v>267</v>
      </c>
      <c r="AH94" s="317" t="s">
        <v>699</v>
      </c>
      <c r="AI94" s="317" t="s">
        <v>765</v>
      </c>
      <c r="AJ94" s="285"/>
      <c r="AK94" s="147"/>
      <c r="AL94" s="265"/>
      <c r="AM94" s="265"/>
      <c r="AN94" s="265"/>
      <c r="AO94" s="265"/>
      <c r="AP94" s="265"/>
      <c r="AQ94" s="265"/>
      <c r="AR94" s="265"/>
      <c r="AS94" s="265"/>
      <c r="AT94" s="265"/>
      <c r="AU94" s="265"/>
      <c r="AV94" s="265"/>
      <c r="AW94" s="265"/>
      <c r="AX94" s="265"/>
      <c r="AY94" s="265"/>
      <c r="AZ94" s="265"/>
      <c r="BA94" s="478">
        <f t="shared" si="38"/>
        <v>0</v>
      </c>
      <c r="BB94" s="480">
        <f t="shared" si="39"/>
        <v>0</v>
      </c>
      <c r="BC94" s="483" t="e">
        <f t="shared" si="40"/>
        <v>#VALUE!</v>
      </c>
      <c r="BD94" s="380" t="e">
        <f t="shared" si="41"/>
        <v>#VALUE!</v>
      </c>
      <c r="BE94" s="265"/>
      <c r="BF94" s="265"/>
      <c r="BG94" s="265" t="s">
        <v>244</v>
      </c>
      <c r="BH94" s="265" t="s">
        <v>288</v>
      </c>
      <c r="BI94" s="265" t="s">
        <v>288</v>
      </c>
      <c r="BK94" s="484" t="s">
        <v>933</v>
      </c>
      <c r="BL94" s="272"/>
      <c r="BM94" s="265"/>
      <c r="BN94" s="265"/>
    </row>
    <row r="95" spans="1:72" ht="15" x14ac:dyDescent="0.2">
      <c r="A95" s="236">
        <v>1415</v>
      </c>
      <c r="B95" s="236" t="s">
        <v>54</v>
      </c>
      <c r="C95" s="219" t="s">
        <v>562</v>
      </c>
      <c r="D95" s="235" t="s">
        <v>563</v>
      </c>
      <c r="E95" s="219" t="s">
        <v>238</v>
      </c>
      <c r="F95" s="90" t="s">
        <v>641</v>
      </c>
      <c r="G95" s="199"/>
      <c r="H95" s="199" t="s">
        <v>338</v>
      </c>
      <c r="I95" s="475" t="s">
        <v>924</v>
      </c>
      <c r="J95" s="219"/>
      <c r="K95" s="219"/>
      <c r="L95" s="14" t="s">
        <v>849</v>
      </c>
      <c r="M95" s="100" t="s">
        <v>897</v>
      </c>
      <c r="N95" s="14">
        <v>21747</v>
      </c>
      <c r="O95" s="14">
        <v>20500</v>
      </c>
      <c r="P95" s="357">
        <v>0</v>
      </c>
      <c r="Q95" s="14">
        <v>1247</v>
      </c>
      <c r="R95" s="219"/>
      <c r="S95" s="199">
        <v>7474</v>
      </c>
      <c r="T95" s="10">
        <f t="shared" si="35"/>
        <v>0</v>
      </c>
      <c r="U95" s="10">
        <f t="shared" si="36"/>
        <v>7474</v>
      </c>
      <c r="V95" s="219">
        <v>2700</v>
      </c>
      <c r="W95" s="206"/>
      <c r="X95" s="343">
        <f t="shared" si="37"/>
        <v>4774</v>
      </c>
      <c r="Y95" s="219"/>
      <c r="Z95" s="219"/>
      <c r="AA95" s="163"/>
      <c r="AB95" s="163"/>
      <c r="AC95" s="162">
        <v>2.5</v>
      </c>
      <c r="AD95" s="248"/>
      <c r="AF95" s="194" t="s">
        <v>275</v>
      </c>
      <c r="AG95" s="57" t="s">
        <v>267</v>
      </c>
      <c r="AH95" s="57" t="s">
        <v>314</v>
      </c>
      <c r="AI95" s="14"/>
      <c r="AJ95" s="14"/>
      <c r="AK95" s="147"/>
      <c r="BA95" s="478">
        <f t="shared" si="38"/>
        <v>0</v>
      </c>
      <c r="BB95" s="480">
        <f t="shared" si="39"/>
        <v>2700</v>
      </c>
      <c r="BC95" s="483">
        <f t="shared" si="40"/>
        <v>4774</v>
      </c>
      <c r="BD95" s="380">
        <f t="shared" si="41"/>
        <v>0.63874765854963877</v>
      </c>
      <c r="BK95" s="484" t="s">
        <v>933</v>
      </c>
    </row>
    <row r="96" spans="1:72" x14ac:dyDescent="0.2">
      <c r="A96" s="236">
        <v>1415</v>
      </c>
      <c r="B96" s="236" t="s">
        <v>54</v>
      </c>
      <c r="C96" s="220" t="s">
        <v>564</v>
      </c>
      <c r="D96" s="570" t="s">
        <v>565</v>
      </c>
      <c r="E96" s="220" t="s">
        <v>566</v>
      </c>
      <c r="F96" s="90" t="s">
        <v>641</v>
      </c>
      <c r="G96" s="198"/>
      <c r="H96" s="198" t="s">
        <v>338</v>
      </c>
      <c r="I96" s="220" t="s">
        <v>929</v>
      </c>
      <c r="J96" s="220"/>
      <c r="K96" s="220"/>
      <c r="L96" s="14" t="s">
        <v>674</v>
      </c>
      <c r="M96" s="100" t="s">
        <v>897</v>
      </c>
      <c r="N96" s="14">
        <v>21747</v>
      </c>
      <c r="O96" s="14">
        <v>20500</v>
      </c>
      <c r="P96" s="357">
        <v>0</v>
      </c>
      <c r="Q96" s="14">
        <v>1247</v>
      </c>
      <c r="R96" s="220"/>
      <c r="S96" s="199">
        <v>7474</v>
      </c>
      <c r="T96" s="10">
        <f t="shared" si="35"/>
        <v>0</v>
      </c>
      <c r="U96" s="10">
        <f t="shared" si="36"/>
        <v>7474</v>
      </c>
      <c r="V96" s="220">
        <v>2700</v>
      </c>
      <c r="W96" s="206"/>
      <c r="X96" s="343">
        <f t="shared" si="37"/>
        <v>4774</v>
      </c>
      <c r="Y96" s="220"/>
      <c r="Z96" s="220"/>
      <c r="AA96" s="163"/>
      <c r="AB96" s="163"/>
      <c r="AC96" s="162">
        <v>2</v>
      </c>
      <c r="AD96" s="248"/>
      <c r="AF96" s="194" t="s">
        <v>275</v>
      </c>
      <c r="AG96" s="57" t="s">
        <v>267</v>
      </c>
      <c r="AH96" s="57" t="s">
        <v>314</v>
      </c>
      <c r="AI96" s="14"/>
      <c r="AJ96" s="14"/>
      <c r="AK96" s="147"/>
      <c r="BA96" s="478">
        <f t="shared" si="38"/>
        <v>0</v>
      </c>
      <c r="BB96" s="480">
        <f t="shared" si="39"/>
        <v>2700</v>
      </c>
      <c r="BC96" s="483">
        <f t="shared" si="40"/>
        <v>4774</v>
      </c>
      <c r="BD96" s="380">
        <f t="shared" si="41"/>
        <v>0.63874765854963877</v>
      </c>
      <c r="BK96" s="484" t="s">
        <v>933</v>
      </c>
      <c r="BO96" s="119"/>
      <c r="BP96" s="119"/>
      <c r="BQ96" s="119"/>
      <c r="BR96" s="119"/>
      <c r="BS96" s="119"/>
      <c r="BT96" s="119"/>
    </row>
    <row r="97" spans="1:72" ht="15" x14ac:dyDescent="0.2">
      <c r="A97" s="236">
        <v>1415</v>
      </c>
      <c r="B97" s="236" t="s">
        <v>54</v>
      </c>
      <c r="C97" s="199" t="s">
        <v>567</v>
      </c>
      <c r="D97" s="200" t="s">
        <v>568</v>
      </c>
      <c r="E97" s="199" t="s">
        <v>569</v>
      </c>
      <c r="F97" s="90" t="s">
        <v>641</v>
      </c>
      <c r="G97" s="199"/>
      <c r="H97" s="199" t="s">
        <v>338</v>
      </c>
      <c r="I97" s="475" t="s">
        <v>925</v>
      </c>
      <c r="J97" s="219"/>
      <c r="K97" s="219"/>
      <c r="L97" s="14" t="s">
        <v>839</v>
      </c>
      <c r="M97" s="100" t="s">
        <v>897</v>
      </c>
      <c r="N97" s="14">
        <v>21747</v>
      </c>
      <c r="O97" s="14">
        <v>20500</v>
      </c>
      <c r="P97" s="357">
        <v>109</v>
      </c>
      <c r="Q97" s="14">
        <v>1247</v>
      </c>
      <c r="R97" s="219"/>
      <c r="S97" s="199">
        <v>7474</v>
      </c>
      <c r="T97" s="10">
        <f t="shared" si="35"/>
        <v>109</v>
      </c>
      <c r="U97" s="10">
        <f t="shared" si="36"/>
        <v>7365</v>
      </c>
      <c r="V97" s="219">
        <v>2700</v>
      </c>
      <c r="W97" s="206"/>
      <c r="X97" s="343">
        <f t="shared" si="37"/>
        <v>4665</v>
      </c>
      <c r="Y97" s="219"/>
      <c r="Z97" s="219"/>
      <c r="AA97" s="163"/>
      <c r="AB97" s="163"/>
      <c r="AC97" s="162">
        <v>2</v>
      </c>
      <c r="AD97" s="248"/>
      <c r="AF97" s="194" t="s">
        <v>275</v>
      </c>
      <c r="AG97" s="57" t="s">
        <v>267</v>
      </c>
      <c r="AH97" s="57" t="s">
        <v>314</v>
      </c>
      <c r="AI97" s="14"/>
      <c r="AJ97" s="14"/>
      <c r="BA97" s="478">
        <f t="shared" si="38"/>
        <v>0</v>
      </c>
      <c r="BB97" s="480">
        <f t="shared" si="39"/>
        <v>2700</v>
      </c>
      <c r="BC97" s="483">
        <f t="shared" si="40"/>
        <v>4665</v>
      </c>
      <c r="BD97" s="380">
        <f t="shared" si="41"/>
        <v>0.62416376772812421</v>
      </c>
      <c r="BK97" s="484" t="s">
        <v>933</v>
      </c>
      <c r="BO97" s="119"/>
      <c r="BP97" s="119"/>
      <c r="BQ97" s="119"/>
      <c r="BR97" s="119"/>
      <c r="BS97" s="119"/>
      <c r="BT97" s="119"/>
    </row>
    <row r="98" spans="1:72" ht="15" x14ac:dyDescent="0.2">
      <c r="A98" s="236">
        <v>1415</v>
      </c>
      <c r="B98" s="236" t="s">
        <v>54</v>
      </c>
      <c r="C98" s="198" t="s">
        <v>570</v>
      </c>
      <c r="D98" s="201" t="s">
        <v>571</v>
      </c>
      <c r="E98" s="198" t="s">
        <v>572</v>
      </c>
      <c r="F98" s="90" t="s">
        <v>641</v>
      </c>
      <c r="G98" s="90">
        <v>201510</v>
      </c>
      <c r="H98" s="90" t="s">
        <v>338</v>
      </c>
      <c r="I98" s="476" t="s">
        <v>763</v>
      </c>
      <c r="J98" s="27" t="s">
        <v>763</v>
      </c>
      <c r="K98" s="220"/>
      <c r="L98" s="14" t="s">
        <v>665</v>
      </c>
      <c r="M98" s="100" t="s">
        <v>897</v>
      </c>
      <c r="N98" s="14">
        <v>21747</v>
      </c>
      <c r="O98" s="14">
        <v>20500</v>
      </c>
      <c r="P98" s="357">
        <v>19197</v>
      </c>
      <c r="Q98" s="14">
        <v>1247</v>
      </c>
      <c r="R98" s="220"/>
      <c r="S98" s="90">
        <v>7474</v>
      </c>
      <c r="T98" s="10">
        <f t="shared" si="35"/>
        <v>19197</v>
      </c>
      <c r="U98" s="10">
        <f t="shared" si="36"/>
        <v>-11723</v>
      </c>
      <c r="V98" s="220"/>
      <c r="W98" s="220"/>
      <c r="X98" s="343">
        <f t="shared" si="37"/>
        <v>-11723</v>
      </c>
      <c r="Y98" s="220"/>
      <c r="Z98" s="220"/>
      <c r="AA98" s="163"/>
      <c r="AB98" s="163"/>
      <c r="AC98" s="162">
        <v>1.5</v>
      </c>
      <c r="AD98" s="248"/>
      <c r="AF98" s="194" t="s">
        <v>275</v>
      </c>
      <c r="AG98" s="100" t="s">
        <v>267</v>
      </c>
      <c r="AH98" s="57" t="s">
        <v>699</v>
      </c>
      <c r="AI98" s="57" t="s">
        <v>765</v>
      </c>
      <c r="AJ98" s="14"/>
      <c r="AP98" s="1">
        <v>400</v>
      </c>
      <c r="BA98" s="478">
        <f t="shared" si="38"/>
        <v>400</v>
      </c>
      <c r="BB98" s="480">
        <f t="shared" si="39"/>
        <v>400</v>
      </c>
      <c r="BC98" s="483">
        <f t="shared" si="40"/>
        <v>-12123</v>
      </c>
      <c r="BD98" s="380">
        <f t="shared" si="41"/>
        <v>-1.622023013112122</v>
      </c>
      <c r="BG98" s="1" t="s">
        <v>288</v>
      </c>
      <c r="BH98" s="1" t="s">
        <v>288</v>
      </c>
      <c r="BI98" s="1" t="s">
        <v>288</v>
      </c>
      <c r="BK98" s="484" t="s">
        <v>933</v>
      </c>
      <c r="BO98" s="119"/>
      <c r="BP98" s="119"/>
      <c r="BQ98" s="119"/>
      <c r="BR98" s="119"/>
      <c r="BS98" s="119"/>
      <c r="BT98" s="119"/>
    </row>
    <row r="99" spans="1:72" ht="15" x14ac:dyDescent="0.2">
      <c r="A99" s="486">
        <v>1415</v>
      </c>
      <c r="B99" s="486" t="s">
        <v>54</v>
      </c>
      <c r="C99" s="339" t="s">
        <v>573</v>
      </c>
      <c r="D99" s="341" t="s">
        <v>354</v>
      </c>
      <c r="E99" s="321" t="s">
        <v>574</v>
      </c>
      <c r="F99" s="321" t="s">
        <v>646</v>
      </c>
      <c r="G99" s="319">
        <v>201510</v>
      </c>
      <c r="H99" s="319" t="s">
        <v>338</v>
      </c>
      <c r="I99" s="475" t="s">
        <v>926</v>
      </c>
      <c r="J99" s="327"/>
      <c r="K99" s="333"/>
      <c r="L99" s="208" t="s">
        <v>642</v>
      </c>
      <c r="M99" s="337" t="s">
        <v>852</v>
      </c>
      <c r="N99" s="208">
        <v>21747</v>
      </c>
      <c r="O99" s="208">
        <v>0</v>
      </c>
      <c r="P99" s="357">
        <v>6156</v>
      </c>
      <c r="Q99" s="208">
        <v>15591</v>
      </c>
      <c r="R99" s="333"/>
      <c r="S99" s="321">
        <v>7474</v>
      </c>
      <c r="T99" s="10">
        <f t="shared" si="35"/>
        <v>6156</v>
      </c>
      <c r="U99" s="10">
        <f t="shared" si="36"/>
        <v>1318</v>
      </c>
      <c r="V99" s="333"/>
      <c r="W99" s="333"/>
      <c r="X99" s="343">
        <f t="shared" si="37"/>
        <v>1318</v>
      </c>
      <c r="Y99" s="333"/>
      <c r="Z99" s="333"/>
      <c r="AA99" s="321"/>
      <c r="AB99" s="321"/>
      <c r="AC99" s="334">
        <v>1</v>
      </c>
      <c r="AD99" s="335"/>
      <c r="AE99" s="120"/>
      <c r="AF99" s="215" t="s">
        <v>275</v>
      </c>
      <c r="AG99" s="239" t="s">
        <v>267</v>
      </c>
      <c r="AH99" s="239" t="s">
        <v>314</v>
      </c>
      <c r="AI99" s="208"/>
      <c r="AJ99" s="208"/>
      <c r="AL99" s="119"/>
      <c r="AM99" s="119"/>
      <c r="AN99" s="119"/>
      <c r="AO99" s="119"/>
      <c r="AP99" s="119"/>
      <c r="AQ99" s="119"/>
      <c r="AR99" s="119"/>
      <c r="AS99" s="119"/>
      <c r="AT99" s="119"/>
      <c r="AU99" s="119"/>
      <c r="AV99" s="119"/>
      <c r="AW99" s="119">
        <v>600</v>
      </c>
      <c r="AX99" s="119"/>
      <c r="AY99" s="119"/>
      <c r="AZ99" s="119"/>
      <c r="BA99" s="478">
        <f t="shared" si="38"/>
        <v>600</v>
      </c>
      <c r="BB99" s="480">
        <f t="shared" si="39"/>
        <v>600</v>
      </c>
      <c r="BC99" s="483">
        <f t="shared" si="40"/>
        <v>718</v>
      </c>
      <c r="BD99" s="380">
        <f t="shared" si="41"/>
        <v>9.6066363393096071E-2</v>
      </c>
      <c r="BE99" s="119"/>
      <c r="BF99" s="119"/>
      <c r="BG99" s="119"/>
      <c r="BH99" s="119"/>
      <c r="BI99" s="119"/>
      <c r="BK99" s="484" t="s">
        <v>933</v>
      </c>
      <c r="BL99" s="120"/>
      <c r="BM99" s="119"/>
      <c r="BN99" s="119"/>
      <c r="BO99" s="119"/>
      <c r="BP99" s="119"/>
      <c r="BQ99" s="119"/>
      <c r="BR99" s="119"/>
      <c r="BS99" s="119"/>
      <c r="BT99" s="119"/>
    </row>
    <row r="100" spans="1:72" ht="15" x14ac:dyDescent="0.2">
      <c r="A100" s="236">
        <v>1415</v>
      </c>
      <c r="B100" s="236" t="s">
        <v>54</v>
      </c>
      <c r="C100" s="236" t="s">
        <v>575</v>
      </c>
      <c r="D100" s="220" t="s">
        <v>110</v>
      </c>
      <c r="E100" s="198" t="s">
        <v>576</v>
      </c>
      <c r="F100" s="198" t="s">
        <v>641</v>
      </c>
      <c r="G100" s="198"/>
      <c r="H100" s="198" t="s">
        <v>338</v>
      </c>
      <c r="I100" s="475" t="s">
        <v>764</v>
      </c>
      <c r="J100" s="53" t="s">
        <v>764</v>
      </c>
      <c r="K100" s="220"/>
      <c r="L100" s="43" t="s">
        <v>839</v>
      </c>
      <c r="M100" s="100" t="s">
        <v>897</v>
      </c>
      <c r="N100" s="43">
        <v>21747</v>
      </c>
      <c r="O100" s="43">
        <v>0</v>
      </c>
      <c r="P100" s="43">
        <v>12491</v>
      </c>
      <c r="Q100" s="14">
        <v>9256</v>
      </c>
      <c r="R100" s="43"/>
      <c r="S100" s="90">
        <v>7474</v>
      </c>
      <c r="T100" s="10">
        <f t="shared" si="35"/>
        <v>12491</v>
      </c>
      <c r="U100" s="10">
        <f t="shared" si="36"/>
        <v>-5017</v>
      </c>
      <c r="V100" s="220"/>
      <c r="W100" s="220"/>
      <c r="X100" s="207">
        <f t="shared" si="37"/>
        <v>-5017</v>
      </c>
      <c r="Y100" s="220"/>
      <c r="Z100" s="220"/>
      <c r="AA100" s="198"/>
      <c r="AB100" s="198"/>
      <c r="AC100" s="417">
        <v>1</v>
      </c>
      <c r="AD100" s="420"/>
      <c r="AE100" s="118"/>
      <c r="AF100" s="43" t="s">
        <v>275</v>
      </c>
      <c r="AG100" s="100" t="s">
        <v>267</v>
      </c>
      <c r="AH100" s="100" t="s">
        <v>699</v>
      </c>
      <c r="AI100" s="100" t="s">
        <v>765</v>
      </c>
      <c r="AJ100" s="43"/>
      <c r="AK100" s="217"/>
      <c r="AL100" s="10"/>
      <c r="AM100" s="10"/>
      <c r="AN100" s="10"/>
      <c r="AO100" s="10"/>
      <c r="AP100" s="10"/>
      <c r="AQ100" s="10">
        <v>2468</v>
      </c>
      <c r="AR100" s="10"/>
      <c r="AS100" s="10"/>
      <c r="AT100" s="10"/>
      <c r="AU100" s="10"/>
      <c r="AV100" s="10"/>
      <c r="AW100" s="10"/>
      <c r="AX100" s="10"/>
      <c r="AY100" s="10"/>
      <c r="AZ100" s="10"/>
      <c r="BA100" s="478">
        <f t="shared" si="38"/>
        <v>2468</v>
      </c>
      <c r="BB100" s="480">
        <f t="shared" si="39"/>
        <v>2468</v>
      </c>
      <c r="BC100" s="483">
        <f t="shared" si="40"/>
        <v>-7485</v>
      </c>
      <c r="BD100" s="419">
        <f t="shared" si="41"/>
        <v>-1.0014717687985015</v>
      </c>
      <c r="BF100" s="10"/>
      <c r="BG100" s="10" t="s">
        <v>244</v>
      </c>
      <c r="BH100" s="10" t="s">
        <v>244</v>
      </c>
      <c r="BI100" s="10" t="s">
        <v>244</v>
      </c>
      <c r="BK100" s="484" t="s">
        <v>933</v>
      </c>
      <c r="BL100" s="118"/>
      <c r="BN100" s="10"/>
      <c r="BO100" s="10"/>
      <c r="BP100" s="10"/>
      <c r="BQ100" s="10"/>
      <c r="BR100" s="10"/>
      <c r="BS100" s="10"/>
      <c r="BT100" s="10"/>
    </row>
    <row r="101" spans="1:72" x14ac:dyDescent="0.2">
      <c r="A101" s="236">
        <v>1415</v>
      </c>
      <c r="B101" s="236" t="s">
        <v>54</v>
      </c>
      <c r="C101" s="196" t="s">
        <v>524</v>
      </c>
      <c r="D101" s="200" t="s">
        <v>487</v>
      </c>
      <c r="E101" s="199" t="s">
        <v>525</v>
      </c>
      <c r="F101" s="90" t="s">
        <v>641</v>
      </c>
      <c r="G101" s="199"/>
      <c r="H101" s="199" t="s">
        <v>338</v>
      </c>
      <c r="I101" s="27" t="s">
        <v>721</v>
      </c>
      <c r="J101" s="27" t="s">
        <v>721</v>
      </c>
      <c r="K101" s="219"/>
      <c r="L101" s="14" t="s">
        <v>825</v>
      </c>
      <c r="M101" s="100" t="s">
        <v>897</v>
      </c>
      <c r="N101" s="14">
        <v>21747</v>
      </c>
      <c r="O101" s="14">
        <v>20500</v>
      </c>
      <c r="P101" s="357">
        <v>0</v>
      </c>
      <c r="Q101" s="14">
        <v>1247</v>
      </c>
      <c r="R101" s="219"/>
      <c r="S101" s="10">
        <v>5439</v>
      </c>
      <c r="T101" s="10">
        <f t="shared" ref="T101:T111" si="42">P101</f>
        <v>0</v>
      </c>
      <c r="U101" s="10">
        <f t="shared" ref="U101:U111" si="43">S101-T101</f>
        <v>5439</v>
      </c>
      <c r="V101" s="219">
        <v>2700</v>
      </c>
      <c r="W101" s="219"/>
      <c r="X101" s="343">
        <f t="shared" ref="X101:X111" si="44">U101-(V101+W101)</f>
        <v>2739</v>
      </c>
      <c r="Y101" s="219"/>
      <c r="Z101" s="219"/>
      <c r="AA101" s="163"/>
      <c r="AB101" s="163"/>
      <c r="AC101" s="162">
        <v>2</v>
      </c>
      <c r="AD101" s="246"/>
      <c r="AF101" s="194" t="s">
        <v>274</v>
      </c>
      <c r="AG101" s="57" t="s">
        <v>267</v>
      </c>
      <c r="AH101" s="57" t="s">
        <v>699</v>
      </c>
      <c r="AI101" s="57" t="s">
        <v>268</v>
      </c>
      <c r="AJ101" s="14"/>
      <c r="BA101" s="478">
        <f t="shared" ref="BA101:BA111" si="45">SUM(AL101:AZ101)</f>
        <v>0</v>
      </c>
      <c r="BB101" s="480">
        <f t="shared" ref="BB101:BB111" si="46">V101+BA101</f>
        <v>2700</v>
      </c>
      <c r="BC101" s="483">
        <f t="shared" ref="BC101:BC111" si="47">X101-BA101</f>
        <v>2739</v>
      </c>
      <c r="BD101" s="380">
        <f t="shared" ref="BD101:BD111" si="48">BC101/S101</f>
        <v>0.50358521787093213</v>
      </c>
      <c r="BG101" s="1" t="s">
        <v>244</v>
      </c>
      <c r="BH101" s="1" t="s">
        <v>244</v>
      </c>
      <c r="BI101" s="1" t="s">
        <v>244</v>
      </c>
      <c r="BK101" s="538" t="s">
        <v>947</v>
      </c>
      <c r="BN101" s="119"/>
      <c r="BO101" s="72"/>
      <c r="BP101" s="72"/>
      <c r="BQ101" s="72"/>
      <c r="BR101" s="72"/>
      <c r="BS101" s="72"/>
      <c r="BT101" s="72"/>
    </row>
    <row r="102" spans="1:72" x14ac:dyDescent="0.2">
      <c r="A102" s="236">
        <v>1415</v>
      </c>
      <c r="B102" s="236" t="s">
        <v>54</v>
      </c>
      <c r="C102" s="198" t="s">
        <v>537</v>
      </c>
      <c r="D102" s="201" t="s">
        <v>538</v>
      </c>
      <c r="E102" s="198" t="s">
        <v>539</v>
      </c>
      <c r="F102" s="90" t="s">
        <v>641</v>
      </c>
      <c r="G102" s="198"/>
      <c r="H102" s="198" t="s">
        <v>338</v>
      </c>
      <c r="I102" s="220" t="s">
        <v>930</v>
      </c>
      <c r="J102" s="220"/>
      <c r="K102" s="220"/>
      <c r="L102" s="14" t="s">
        <v>836</v>
      </c>
      <c r="M102" s="100" t="s">
        <v>897</v>
      </c>
      <c r="N102" s="14">
        <v>21285</v>
      </c>
      <c r="O102" s="14">
        <v>20500</v>
      </c>
      <c r="P102" s="357">
        <v>0</v>
      </c>
      <c r="Q102" s="14">
        <v>785</v>
      </c>
      <c r="R102" s="220"/>
      <c r="S102" s="199">
        <v>7474</v>
      </c>
      <c r="T102" s="10">
        <f t="shared" si="42"/>
        <v>0</v>
      </c>
      <c r="U102" s="10">
        <f t="shared" si="43"/>
        <v>7474</v>
      </c>
      <c r="V102" s="220">
        <v>2700</v>
      </c>
      <c r="W102" s="206"/>
      <c r="X102" s="343">
        <f t="shared" si="44"/>
        <v>4774</v>
      </c>
      <c r="Y102" s="220"/>
      <c r="Z102" s="220"/>
      <c r="AA102" s="163"/>
      <c r="AB102" s="163"/>
      <c r="AC102" s="162">
        <v>2</v>
      </c>
      <c r="AD102" s="248"/>
      <c r="AF102" s="194" t="s">
        <v>274</v>
      </c>
      <c r="AG102" s="57" t="s">
        <v>267</v>
      </c>
      <c r="AH102" s="100" t="s">
        <v>314</v>
      </c>
      <c r="AI102" s="14"/>
      <c r="AJ102" s="14"/>
      <c r="BA102" s="478">
        <f t="shared" si="45"/>
        <v>0</v>
      </c>
      <c r="BB102" s="480">
        <f t="shared" si="46"/>
        <v>2700</v>
      </c>
      <c r="BC102" s="483">
        <f t="shared" si="47"/>
        <v>4774</v>
      </c>
      <c r="BD102" s="380">
        <f t="shared" si="48"/>
        <v>0.63874765854963877</v>
      </c>
      <c r="BK102" s="538" t="s">
        <v>947</v>
      </c>
    </row>
    <row r="103" spans="1:72" ht="18.75" customHeight="1" x14ac:dyDescent="0.2">
      <c r="A103" s="236">
        <v>1415</v>
      </c>
      <c r="B103" s="236" t="s">
        <v>54</v>
      </c>
      <c r="C103" s="198" t="s">
        <v>543</v>
      </c>
      <c r="D103" s="200" t="s">
        <v>544</v>
      </c>
      <c r="E103" s="199" t="s">
        <v>577</v>
      </c>
      <c r="F103" s="90" t="s">
        <v>641</v>
      </c>
      <c r="G103" s="199"/>
      <c r="H103" s="199" t="s">
        <v>338</v>
      </c>
      <c r="I103" s="470" t="s">
        <v>920</v>
      </c>
      <c r="J103" s="219"/>
      <c r="K103" s="219"/>
      <c r="L103" s="14" t="s">
        <v>839</v>
      </c>
      <c r="M103" s="100" t="s">
        <v>897</v>
      </c>
      <c r="N103" s="14">
        <v>21285</v>
      </c>
      <c r="O103" s="14">
        <v>20500</v>
      </c>
      <c r="P103" s="357">
        <v>0</v>
      </c>
      <c r="Q103" s="14">
        <v>785</v>
      </c>
      <c r="R103" s="219"/>
      <c r="S103" s="199">
        <v>7474</v>
      </c>
      <c r="T103" s="10">
        <f t="shared" si="42"/>
        <v>0</v>
      </c>
      <c r="U103" s="10">
        <f t="shared" si="43"/>
        <v>7474</v>
      </c>
      <c r="V103" s="219">
        <v>2700</v>
      </c>
      <c r="W103" s="206"/>
      <c r="X103" s="343">
        <f t="shared" si="44"/>
        <v>4774</v>
      </c>
      <c r="Y103" s="219"/>
      <c r="Z103" s="219"/>
      <c r="AA103" s="163"/>
      <c r="AB103" s="163"/>
      <c r="AC103" s="162">
        <v>1</v>
      </c>
      <c r="AD103" s="248"/>
      <c r="AF103" s="194" t="s">
        <v>274</v>
      </c>
      <c r="AG103" s="57" t="s">
        <v>267</v>
      </c>
      <c r="AH103" s="231" t="s">
        <v>314</v>
      </c>
      <c r="AI103" s="14"/>
      <c r="AJ103" s="14"/>
      <c r="AW103" s="1">
        <v>600</v>
      </c>
      <c r="BA103" s="478">
        <f t="shared" si="45"/>
        <v>600</v>
      </c>
      <c r="BB103" s="480">
        <f t="shared" si="46"/>
        <v>3300</v>
      </c>
      <c r="BC103" s="483">
        <f t="shared" si="47"/>
        <v>4174</v>
      </c>
      <c r="BD103" s="380">
        <f t="shared" si="48"/>
        <v>0.55846936044955842</v>
      </c>
      <c r="BK103" s="538" t="s">
        <v>947</v>
      </c>
    </row>
    <row r="104" spans="1:72" x14ac:dyDescent="0.2">
      <c r="A104" s="236">
        <v>1415</v>
      </c>
      <c r="B104" s="236" t="s">
        <v>54</v>
      </c>
      <c r="C104" s="198" t="s">
        <v>557</v>
      </c>
      <c r="D104" s="201" t="s">
        <v>558</v>
      </c>
      <c r="E104" s="198" t="s">
        <v>559</v>
      </c>
      <c r="F104" s="90" t="s">
        <v>641</v>
      </c>
      <c r="G104" s="198"/>
      <c r="H104" s="198" t="s">
        <v>338</v>
      </c>
      <c r="I104" s="27" t="s">
        <v>757</v>
      </c>
      <c r="J104" s="27" t="s">
        <v>757</v>
      </c>
      <c r="K104" s="220"/>
      <c r="L104" s="14" t="s">
        <v>674</v>
      </c>
      <c r="M104" s="100" t="s">
        <v>897</v>
      </c>
      <c r="N104" s="14">
        <v>21285</v>
      </c>
      <c r="O104" s="14">
        <v>20500</v>
      </c>
      <c r="P104" s="357">
        <v>0</v>
      </c>
      <c r="Q104" s="14">
        <v>785</v>
      </c>
      <c r="R104" s="220"/>
      <c r="S104" s="90">
        <v>7474</v>
      </c>
      <c r="T104" s="10">
        <f t="shared" si="42"/>
        <v>0</v>
      </c>
      <c r="U104" s="10">
        <f t="shared" si="43"/>
        <v>7474</v>
      </c>
      <c r="V104" s="220">
        <v>2700</v>
      </c>
      <c r="W104" s="206"/>
      <c r="X104" s="343">
        <f t="shared" si="44"/>
        <v>4774</v>
      </c>
      <c r="Y104" s="220"/>
      <c r="Z104" s="220"/>
      <c r="AA104" s="163"/>
      <c r="AB104" s="163"/>
      <c r="AC104" s="162">
        <v>2</v>
      </c>
      <c r="AD104" s="248"/>
      <c r="AF104" s="194" t="s">
        <v>274</v>
      </c>
      <c r="AG104" s="57" t="s">
        <v>267</v>
      </c>
      <c r="AH104" s="100" t="s">
        <v>699</v>
      </c>
      <c r="AI104" s="57" t="s">
        <v>765</v>
      </c>
      <c r="AJ104" s="14"/>
      <c r="BA104" s="478">
        <f t="shared" si="45"/>
        <v>0</v>
      </c>
      <c r="BB104" s="480">
        <f t="shared" si="46"/>
        <v>2700</v>
      </c>
      <c r="BC104" s="483">
        <f t="shared" si="47"/>
        <v>4774</v>
      </c>
      <c r="BD104" s="380">
        <f t="shared" si="48"/>
        <v>0.63874765854963877</v>
      </c>
      <c r="BG104" s="1" t="s">
        <v>244</v>
      </c>
      <c r="BH104" s="1" t="s">
        <v>288</v>
      </c>
      <c r="BI104" s="1" t="s">
        <v>288</v>
      </c>
      <c r="BK104" s="538" t="s">
        <v>947</v>
      </c>
      <c r="BO104" s="151"/>
      <c r="BP104" s="151"/>
      <c r="BQ104" s="151"/>
      <c r="BR104" s="151"/>
      <c r="BS104" s="151"/>
      <c r="BT104" s="151"/>
    </row>
    <row r="105" spans="1:72" ht="15" x14ac:dyDescent="0.2">
      <c r="A105" s="236">
        <v>1415</v>
      </c>
      <c r="B105" s="236" t="s">
        <v>54</v>
      </c>
      <c r="C105" s="199" t="s">
        <v>560</v>
      </c>
      <c r="D105" s="200" t="s">
        <v>561</v>
      </c>
      <c r="E105" s="199" t="s">
        <v>180</v>
      </c>
      <c r="F105" s="90" t="s">
        <v>641</v>
      </c>
      <c r="G105" s="199"/>
      <c r="H105" s="199" t="s">
        <v>338</v>
      </c>
      <c r="I105" s="470" t="s">
        <v>923</v>
      </c>
      <c r="J105" s="219"/>
      <c r="K105" s="219"/>
      <c r="L105" s="14" t="s">
        <v>848</v>
      </c>
      <c r="M105" s="100" t="s">
        <v>897</v>
      </c>
      <c r="N105" s="14">
        <v>21747</v>
      </c>
      <c r="O105" s="14">
        <v>20500</v>
      </c>
      <c r="P105" s="357">
        <v>0</v>
      </c>
      <c r="Q105" s="14">
        <v>1247</v>
      </c>
      <c r="R105" s="219"/>
      <c r="S105" s="199">
        <v>7474</v>
      </c>
      <c r="T105" s="10">
        <f t="shared" si="42"/>
        <v>0</v>
      </c>
      <c r="U105" s="10">
        <f t="shared" si="43"/>
        <v>7474</v>
      </c>
      <c r="V105" s="219">
        <v>2700</v>
      </c>
      <c r="W105" s="206"/>
      <c r="X105" s="343">
        <f t="shared" si="44"/>
        <v>4774</v>
      </c>
      <c r="Y105" s="219"/>
      <c r="Z105" s="219"/>
      <c r="AA105" s="163"/>
      <c r="AB105" s="163"/>
      <c r="AC105" s="162">
        <v>2</v>
      </c>
      <c r="AD105" s="248"/>
      <c r="AF105" s="194" t="s">
        <v>274</v>
      </c>
      <c r="AG105" s="57" t="s">
        <v>267</v>
      </c>
      <c r="AH105" s="100" t="s">
        <v>314</v>
      </c>
      <c r="AI105" s="14"/>
      <c r="AJ105" s="14"/>
      <c r="BA105" s="478">
        <f t="shared" si="45"/>
        <v>0</v>
      </c>
      <c r="BB105" s="480">
        <f t="shared" si="46"/>
        <v>2700</v>
      </c>
      <c r="BC105" s="483">
        <f t="shared" si="47"/>
        <v>4774</v>
      </c>
      <c r="BD105" s="380">
        <f t="shared" si="48"/>
        <v>0.63874765854963877</v>
      </c>
      <c r="BK105" s="538" t="s">
        <v>947</v>
      </c>
    </row>
    <row r="106" spans="1:72" x14ac:dyDescent="0.2">
      <c r="A106" s="236">
        <v>1415</v>
      </c>
      <c r="B106" s="236" t="s">
        <v>54</v>
      </c>
      <c r="C106" s="196" t="s">
        <v>529</v>
      </c>
      <c r="D106" s="200" t="s">
        <v>530</v>
      </c>
      <c r="E106" s="199" t="s">
        <v>531</v>
      </c>
      <c r="F106" s="90" t="s">
        <v>641</v>
      </c>
      <c r="G106" s="199"/>
      <c r="H106" s="199" t="s">
        <v>338</v>
      </c>
      <c r="I106" s="53" t="s">
        <v>725</v>
      </c>
      <c r="J106" s="27" t="s">
        <v>725</v>
      </c>
      <c r="K106" s="219"/>
      <c r="L106" s="14" t="s">
        <v>829</v>
      </c>
      <c r="M106" s="100" t="s">
        <v>897</v>
      </c>
      <c r="N106" s="14">
        <v>22803</v>
      </c>
      <c r="O106" s="14">
        <v>0</v>
      </c>
      <c r="P106" s="357">
        <v>8702</v>
      </c>
      <c r="Q106" s="14">
        <v>14101</v>
      </c>
      <c r="R106" s="219"/>
      <c r="S106" s="90">
        <v>7474</v>
      </c>
      <c r="T106" s="10">
        <f t="shared" si="42"/>
        <v>8702</v>
      </c>
      <c r="U106" s="10">
        <f t="shared" si="43"/>
        <v>-1228</v>
      </c>
      <c r="V106" s="219"/>
      <c r="W106" s="219"/>
      <c r="X106" s="343">
        <f t="shared" si="44"/>
        <v>-1228</v>
      </c>
      <c r="Y106" s="219"/>
      <c r="Z106" s="219"/>
      <c r="AA106" s="163"/>
      <c r="AB106" s="163"/>
      <c r="AC106" s="162">
        <v>2</v>
      </c>
      <c r="AD106" s="246"/>
      <c r="AF106" s="194" t="s">
        <v>274</v>
      </c>
      <c r="AG106" s="100" t="s">
        <v>267</v>
      </c>
      <c r="AH106" s="57" t="s">
        <v>699</v>
      </c>
      <c r="AI106" s="100" t="s">
        <v>765</v>
      </c>
      <c r="AJ106" s="14"/>
      <c r="BA106" s="478">
        <f t="shared" si="45"/>
        <v>0</v>
      </c>
      <c r="BB106" s="480">
        <f t="shared" si="46"/>
        <v>0</v>
      </c>
      <c r="BC106" s="483">
        <f t="shared" si="47"/>
        <v>-1228</v>
      </c>
      <c r="BD106" s="380">
        <f t="shared" si="48"/>
        <v>-0.1643029167781643</v>
      </c>
      <c r="BG106" s="1" t="s">
        <v>244</v>
      </c>
      <c r="BH106" s="1" t="s">
        <v>244</v>
      </c>
      <c r="BI106" s="1" t="s">
        <v>244</v>
      </c>
      <c r="BK106" s="538" t="s">
        <v>947</v>
      </c>
      <c r="BN106" s="119"/>
      <c r="BO106" s="55"/>
      <c r="BP106" s="55"/>
      <c r="BQ106" s="55"/>
      <c r="BR106" s="55"/>
      <c r="BS106" s="55"/>
      <c r="BT106" s="55"/>
    </row>
    <row r="107" spans="1:72" x14ac:dyDescent="0.2">
      <c r="A107" s="486">
        <v>1415</v>
      </c>
      <c r="B107" s="486" t="s">
        <v>54</v>
      </c>
      <c r="C107" s="486" t="s">
        <v>534</v>
      </c>
      <c r="D107" s="489" t="s">
        <v>535</v>
      </c>
      <c r="E107" s="333" t="s">
        <v>536</v>
      </c>
      <c r="F107" s="319" t="s">
        <v>641</v>
      </c>
      <c r="G107" s="321"/>
      <c r="H107" s="321" t="s">
        <v>338</v>
      </c>
      <c r="I107" s="342" t="s">
        <v>728</v>
      </c>
      <c r="J107" s="342" t="s">
        <v>728</v>
      </c>
      <c r="K107" s="333"/>
      <c r="L107" s="208" t="s">
        <v>828</v>
      </c>
      <c r="M107" s="337" t="s">
        <v>852</v>
      </c>
      <c r="N107" s="208">
        <v>21285</v>
      </c>
      <c r="O107" s="208">
        <v>0</v>
      </c>
      <c r="P107" s="357">
        <v>0</v>
      </c>
      <c r="Q107" s="208">
        <v>21285</v>
      </c>
      <c r="R107" s="333"/>
      <c r="S107" s="319">
        <v>7474</v>
      </c>
      <c r="T107" s="10">
        <f t="shared" si="42"/>
        <v>0</v>
      </c>
      <c r="U107" s="10">
        <f t="shared" si="43"/>
        <v>7474</v>
      </c>
      <c r="V107" s="333"/>
      <c r="W107" s="333"/>
      <c r="X107" s="343">
        <f t="shared" si="44"/>
        <v>7474</v>
      </c>
      <c r="Y107" s="333"/>
      <c r="Z107" s="333"/>
      <c r="AA107" s="321"/>
      <c r="AB107" s="321"/>
      <c r="AC107" s="334">
        <v>2</v>
      </c>
      <c r="AD107" s="335"/>
      <c r="AE107" s="120"/>
      <c r="AF107" s="215" t="s">
        <v>274</v>
      </c>
      <c r="AG107" s="239" t="s">
        <v>267</v>
      </c>
      <c r="AH107" s="239" t="s">
        <v>699</v>
      </c>
      <c r="AI107" s="239" t="s">
        <v>765</v>
      </c>
      <c r="AJ107" s="208"/>
      <c r="AK107" s="147"/>
      <c r="AL107" s="119"/>
      <c r="AM107" s="119"/>
      <c r="AN107" s="119"/>
      <c r="AO107" s="119"/>
      <c r="AP107" s="119"/>
      <c r="AQ107" s="119"/>
      <c r="AR107" s="119"/>
      <c r="AS107" s="119"/>
      <c r="AT107" s="119"/>
      <c r="AU107" s="119"/>
      <c r="AV107" s="119">
        <v>1500</v>
      </c>
      <c r="AW107" s="119"/>
      <c r="AX107" s="119"/>
      <c r="AY107" s="119"/>
      <c r="AZ107" s="119"/>
      <c r="BA107" s="478">
        <f t="shared" si="45"/>
        <v>1500</v>
      </c>
      <c r="BB107" s="480">
        <f t="shared" si="46"/>
        <v>1500</v>
      </c>
      <c r="BC107" s="483">
        <f t="shared" si="47"/>
        <v>5974</v>
      </c>
      <c r="BD107" s="380">
        <f t="shared" si="48"/>
        <v>0.79930425474979927</v>
      </c>
      <c r="BE107" s="119"/>
      <c r="BF107" s="119"/>
      <c r="BG107" s="119" t="s">
        <v>244</v>
      </c>
      <c r="BH107" s="119" t="s">
        <v>288</v>
      </c>
      <c r="BI107" s="119" t="s">
        <v>244</v>
      </c>
      <c r="BK107" s="538" t="s">
        <v>947</v>
      </c>
      <c r="BL107" s="120"/>
      <c r="BM107" s="119"/>
      <c r="BN107" s="119"/>
      <c r="BO107" s="56"/>
      <c r="BP107" s="56"/>
      <c r="BQ107" s="56"/>
      <c r="BR107" s="56"/>
      <c r="BS107" s="56"/>
      <c r="BT107" s="56"/>
    </row>
    <row r="108" spans="1:72" ht="15" x14ac:dyDescent="0.2">
      <c r="A108" s="346">
        <v>1415</v>
      </c>
      <c r="B108" s="346" t="s">
        <v>54</v>
      </c>
      <c r="C108" s="346" t="s">
        <v>545</v>
      </c>
      <c r="D108" s="488" t="s">
        <v>546</v>
      </c>
      <c r="E108" s="282" t="s">
        <v>547</v>
      </c>
      <c r="F108" s="269"/>
      <c r="G108" s="269"/>
      <c r="H108" s="269" t="s">
        <v>338</v>
      </c>
      <c r="I108" s="470" t="s">
        <v>921</v>
      </c>
      <c r="J108" s="282"/>
      <c r="K108" s="282"/>
      <c r="L108" s="282" t="s">
        <v>644</v>
      </c>
      <c r="M108" s="317" t="s">
        <v>244</v>
      </c>
      <c r="N108" s="282"/>
      <c r="O108" s="282"/>
      <c r="P108" s="360"/>
      <c r="Q108" s="282"/>
      <c r="R108" s="282"/>
      <c r="S108" s="269">
        <v>7474</v>
      </c>
      <c r="T108" s="10">
        <f t="shared" si="42"/>
        <v>0</v>
      </c>
      <c r="U108" s="10">
        <f t="shared" si="43"/>
        <v>7474</v>
      </c>
      <c r="V108" s="282"/>
      <c r="W108" s="282"/>
      <c r="X108" s="343">
        <f t="shared" si="44"/>
        <v>7474</v>
      </c>
      <c r="Y108" s="282"/>
      <c r="Z108" s="282"/>
      <c r="AA108" s="269"/>
      <c r="AB108" s="269"/>
      <c r="AC108" s="283">
        <v>1</v>
      </c>
      <c r="AD108" s="309">
        <v>1</v>
      </c>
      <c r="AE108" s="272"/>
      <c r="AF108" s="267" t="s">
        <v>274</v>
      </c>
      <c r="AG108" s="317" t="s">
        <v>267</v>
      </c>
      <c r="AH108" s="317" t="s">
        <v>314</v>
      </c>
      <c r="AI108" s="285"/>
      <c r="AJ108" s="285"/>
      <c r="AK108" s="147"/>
      <c r="AL108" s="265"/>
      <c r="AM108" s="265"/>
      <c r="AN108" s="265"/>
      <c r="AO108" s="265"/>
      <c r="AP108" s="265"/>
      <c r="AQ108" s="265"/>
      <c r="AR108" s="265"/>
      <c r="AS108" s="265"/>
      <c r="AT108" s="265"/>
      <c r="AU108" s="265"/>
      <c r="AV108" s="265"/>
      <c r="AW108" s="265"/>
      <c r="AX108" s="265"/>
      <c r="AY108" s="265"/>
      <c r="AZ108" s="265">
        <v>1800</v>
      </c>
      <c r="BA108" s="478">
        <f t="shared" si="45"/>
        <v>1800</v>
      </c>
      <c r="BB108" s="480">
        <f t="shared" si="46"/>
        <v>1800</v>
      </c>
      <c r="BC108" s="483">
        <f t="shared" si="47"/>
        <v>5674</v>
      </c>
      <c r="BD108" s="380">
        <f t="shared" si="48"/>
        <v>0.75916510569975915</v>
      </c>
      <c r="BE108" s="265">
        <v>1</v>
      </c>
      <c r="BF108" s="274" t="s">
        <v>880</v>
      </c>
      <c r="BG108" s="265"/>
      <c r="BH108" s="265"/>
      <c r="BI108" s="265"/>
      <c r="BK108" s="538" t="s">
        <v>947</v>
      </c>
      <c r="BL108" s="272"/>
      <c r="BM108" s="265"/>
      <c r="BN108" s="265"/>
    </row>
    <row r="109" spans="1:72" ht="15" x14ac:dyDescent="0.2">
      <c r="A109" s="236">
        <v>1415</v>
      </c>
      <c r="B109" s="236" t="s">
        <v>54</v>
      </c>
      <c r="C109" s="219" t="s">
        <v>548</v>
      </c>
      <c r="D109" s="235" t="s">
        <v>549</v>
      </c>
      <c r="E109" s="219" t="s">
        <v>550</v>
      </c>
      <c r="F109" s="90" t="s">
        <v>641</v>
      </c>
      <c r="G109" s="199"/>
      <c r="H109" s="199" t="s">
        <v>338</v>
      </c>
      <c r="I109" s="470" t="s">
        <v>922</v>
      </c>
      <c r="J109" s="219"/>
      <c r="K109" s="219"/>
      <c r="L109" s="14" t="s">
        <v>844</v>
      </c>
      <c r="M109" s="100" t="s">
        <v>897</v>
      </c>
      <c r="N109" s="14">
        <v>21747</v>
      </c>
      <c r="O109" s="14">
        <v>20500</v>
      </c>
      <c r="P109" s="357">
        <v>8926</v>
      </c>
      <c r="Q109" s="14">
        <v>1247</v>
      </c>
      <c r="R109" s="219"/>
      <c r="S109" s="199">
        <v>7474</v>
      </c>
      <c r="T109" s="10">
        <f t="shared" si="42"/>
        <v>8926</v>
      </c>
      <c r="U109" s="10">
        <f t="shared" si="43"/>
        <v>-1452</v>
      </c>
      <c r="V109" s="219"/>
      <c r="W109" s="219"/>
      <c r="X109" s="343">
        <f t="shared" si="44"/>
        <v>-1452</v>
      </c>
      <c r="Y109" s="219"/>
      <c r="Z109" s="219"/>
      <c r="AA109" s="163"/>
      <c r="AB109" s="163"/>
      <c r="AC109" s="162">
        <v>1</v>
      </c>
      <c r="AD109" s="248">
        <v>1</v>
      </c>
      <c r="AF109" s="194" t="s">
        <v>274</v>
      </c>
      <c r="AG109" s="100" t="s">
        <v>267</v>
      </c>
      <c r="AH109" s="100" t="s">
        <v>314</v>
      </c>
      <c r="AI109" s="14"/>
      <c r="AJ109" s="14"/>
      <c r="AK109" s="147"/>
      <c r="AZ109" s="1">
        <v>1800</v>
      </c>
      <c r="BA109" s="478">
        <f t="shared" si="45"/>
        <v>1800</v>
      </c>
      <c r="BB109" s="480">
        <f t="shared" si="46"/>
        <v>1800</v>
      </c>
      <c r="BC109" s="483">
        <f t="shared" si="47"/>
        <v>-3252</v>
      </c>
      <c r="BD109" s="380">
        <f t="shared" si="48"/>
        <v>-0.4351083757024351</v>
      </c>
      <c r="BE109" s="10">
        <v>1</v>
      </c>
      <c r="BF109" s="177" t="s">
        <v>880</v>
      </c>
      <c r="BK109" s="538" t="s">
        <v>947</v>
      </c>
    </row>
    <row r="110" spans="1:72" ht="15" x14ac:dyDescent="0.2">
      <c r="A110" s="236">
        <v>1415</v>
      </c>
      <c r="B110" s="236" t="s">
        <v>54</v>
      </c>
      <c r="C110" s="198" t="s">
        <v>515</v>
      </c>
      <c r="D110" s="201" t="s">
        <v>516</v>
      </c>
      <c r="E110" s="198" t="s">
        <v>517</v>
      </c>
      <c r="F110" s="198"/>
      <c r="G110" s="198"/>
      <c r="H110" s="198" t="s">
        <v>338</v>
      </c>
      <c r="I110" s="477" t="s">
        <v>927</v>
      </c>
      <c r="J110" s="220"/>
      <c r="K110" s="220"/>
      <c r="L110" s="14" t="s">
        <v>821</v>
      </c>
      <c r="M110" s="220" t="s">
        <v>897</v>
      </c>
      <c r="N110" s="14">
        <v>22803</v>
      </c>
      <c r="O110" s="14">
        <v>5730</v>
      </c>
      <c r="P110" s="14">
        <v>0</v>
      </c>
      <c r="Q110" s="14">
        <v>17073</v>
      </c>
      <c r="R110" s="220"/>
      <c r="S110" s="198">
        <v>7474</v>
      </c>
      <c r="T110" s="10">
        <f t="shared" si="42"/>
        <v>0</v>
      </c>
      <c r="U110" s="10">
        <f t="shared" si="43"/>
        <v>7474</v>
      </c>
      <c r="V110" s="220"/>
      <c r="W110" s="220"/>
      <c r="X110" s="207">
        <f t="shared" si="44"/>
        <v>7474</v>
      </c>
      <c r="Y110" s="220"/>
      <c r="Z110" s="220"/>
      <c r="AA110" s="198"/>
      <c r="AB110" s="198"/>
      <c r="AC110" s="417">
        <v>2</v>
      </c>
      <c r="AD110" s="418"/>
      <c r="AE110" s="118"/>
      <c r="AF110" s="43" t="s">
        <v>275</v>
      </c>
      <c r="AG110" s="100" t="s">
        <v>267</v>
      </c>
      <c r="AH110" s="100" t="s">
        <v>314</v>
      </c>
      <c r="AI110" s="43"/>
      <c r="AJ110" s="43"/>
      <c r="AK110" s="217"/>
      <c r="AL110" s="10"/>
      <c r="AM110" s="10"/>
      <c r="AN110" s="10"/>
      <c r="AO110" s="10"/>
      <c r="AP110" s="10"/>
      <c r="AQ110" s="10"/>
      <c r="AR110" s="10"/>
      <c r="AS110" s="10"/>
      <c r="AT110" s="10"/>
      <c r="AU110" s="10"/>
      <c r="AV110" s="10">
        <v>1900</v>
      </c>
      <c r="AW110" s="10"/>
      <c r="AX110" s="10"/>
      <c r="AY110" s="10"/>
      <c r="AZ110" s="10"/>
      <c r="BA110" s="478">
        <f t="shared" si="45"/>
        <v>1900</v>
      </c>
      <c r="BB110" s="480">
        <f t="shared" si="46"/>
        <v>1900</v>
      </c>
      <c r="BC110" s="483">
        <f t="shared" si="47"/>
        <v>5574</v>
      </c>
      <c r="BD110" s="419">
        <f t="shared" si="48"/>
        <v>0.74578538934974581</v>
      </c>
      <c r="BF110" s="10"/>
      <c r="BG110" s="10"/>
      <c r="BH110" s="10"/>
      <c r="BI110" s="10"/>
      <c r="BK110" s="538" t="s">
        <v>947</v>
      </c>
      <c r="BL110" s="118"/>
      <c r="BM110" s="102" t="s">
        <v>948</v>
      </c>
      <c r="BN110" s="10"/>
      <c r="BO110" s="10"/>
      <c r="BP110" s="10"/>
      <c r="BQ110" s="10"/>
      <c r="BR110" s="10"/>
      <c r="BS110" s="10"/>
      <c r="BT110" s="10"/>
    </row>
    <row r="111" spans="1:72" ht="15" x14ac:dyDescent="0.2">
      <c r="A111" s="236">
        <v>1415</v>
      </c>
      <c r="B111" s="236" t="s">
        <v>54</v>
      </c>
      <c r="C111" s="198" t="s">
        <v>554</v>
      </c>
      <c r="D111" s="201" t="s">
        <v>555</v>
      </c>
      <c r="E111" s="198" t="s">
        <v>556</v>
      </c>
      <c r="F111" s="198"/>
      <c r="G111" s="198"/>
      <c r="H111" s="198" t="s">
        <v>338</v>
      </c>
      <c r="I111" s="611" t="s">
        <v>928</v>
      </c>
      <c r="J111" s="220"/>
      <c r="K111" s="220"/>
      <c r="L111" s="14" t="s">
        <v>830</v>
      </c>
      <c r="M111" s="100" t="s">
        <v>897</v>
      </c>
      <c r="N111" s="14">
        <v>21747</v>
      </c>
      <c r="O111" s="14">
        <v>0</v>
      </c>
      <c r="P111" s="14">
        <v>0</v>
      </c>
      <c r="Q111" s="14">
        <v>21747</v>
      </c>
      <c r="R111" s="220"/>
      <c r="S111" s="198">
        <v>7474</v>
      </c>
      <c r="T111" s="10">
        <f t="shared" si="42"/>
        <v>0</v>
      </c>
      <c r="U111" s="10">
        <f t="shared" si="43"/>
        <v>7474</v>
      </c>
      <c r="V111" s="220"/>
      <c r="W111" s="220"/>
      <c r="X111" s="207">
        <f t="shared" si="44"/>
        <v>7474</v>
      </c>
      <c r="Y111" s="220"/>
      <c r="Z111" s="220"/>
      <c r="AA111" s="198"/>
      <c r="AB111" s="198"/>
      <c r="AC111" s="417">
        <v>2</v>
      </c>
      <c r="AD111" s="418"/>
      <c r="AE111" s="118"/>
      <c r="AF111" s="43" t="s">
        <v>275</v>
      </c>
      <c r="AG111" s="100" t="s">
        <v>267</v>
      </c>
      <c r="AH111" s="100" t="s">
        <v>314</v>
      </c>
      <c r="AI111" s="43"/>
      <c r="AJ111" s="43"/>
      <c r="AK111" s="217"/>
      <c r="AL111" s="10"/>
      <c r="AM111" s="10"/>
      <c r="AN111" s="10"/>
      <c r="AO111" s="10"/>
      <c r="AP111" s="10"/>
      <c r="AQ111" s="10"/>
      <c r="AR111" s="10"/>
      <c r="AS111" s="10"/>
      <c r="AT111" s="10"/>
      <c r="AU111" s="10"/>
      <c r="AV111" s="10">
        <v>1900</v>
      </c>
      <c r="AW111" s="10"/>
      <c r="AX111" s="10"/>
      <c r="AY111" s="10"/>
      <c r="AZ111" s="10"/>
      <c r="BA111" s="478">
        <f t="shared" si="45"/>
        <v>1900</v>
      </c>
      <c r="BB111" s="480">
        <f t="shared" si="46"/>
        <v>1900</v>
      </c>
      <c r="BC111" s="483">
        <f t="shared" si="47"/>
        <v>5574</v>
      </c>
      <c r="BD111" s="419">
        <f t="shared" si="48"/>
        <v>0.74578538934974581</v>
      </c>
      <c r="BF111" s="10"/>
      <c r="BG111" s="10"/>
      <c r="BH111" s="10"/>
      <c r="BI111" s="10"/>
      <c r="BK111" s="538" t="s">
        <v>947</v>
      </c>
      <c r="BL111" s="118"/>
      <c r="BM111" s="102" t="s">
        <v>948</v>
      </c>
      <c r="BN111" s="10"/>
      <c r="BO111" s="10"/>
      <c r="BP111" s="10"/>
      <c r="BQ111" s="10"/>
      <c r="BR111" s="10"/>
      <c r="BS111" s="10"/>
      <c r="BT111" s="10"/>
    </row>
    <row r="112" spans="1:72" x14ac:dyDescent="0.2">
      <c r="A112" s="43">
        <v>1415</v>
      </c>
      <c r="B112" s="43" t="s">
        <v>40</v>
      </c>
      <c r="C112" s="10" t="s">
        <v>51</v>
      </c>
      <c r="D112" s="10" t="s">
        <v>52</v>
      </c>
      <c r="E112" s="10" t="s">
        <v>53</v>
      </c>
      <c r="F112" s="90" t="s">
        <v>641</v>
      </c>
      <c r="G112" s="10">
        <v>201310</v>
      </c>
      <c r="H112" s="10" t="s">
        <v>267</v>
      </c>
      <c r="I112" s="43"/>
      <c r="J112" s="43"/>
      <c r="K112" s="167" t="s">
        <v>314</v>
      </c>
      <c r="L112" s="14" t="s">
        <v>812</v>
      </c>
      <c r="M112" s="100" t="s">
        <v>897</v>
      </c>
      <c r="N112" s="14">
        <v>21747</v>
      </c>
      <c r="O112" s="14">
        <v>0</v>
      </c>
      <c r="P112" s="357">
        <v>0</v>
      </c>
      <c r="Q112" s="14">
        <v>21747</v>
      </c>
      <c r="R112" s="43"/>
      <c r="S112" s="10">
        <v>5439</v>
      </c>
      <c r="T112" s="10">
        <f t="shared" ref="T112:T143" si="49">P112</f>
        <v>0</v>
      </c>
      <c r="U112" s="10">
        <f t="shared" ref="U112:U143" si="50">S112-T112</f>
        <v>5439</v>
      </c>
      <c r="V112" s="43"/>
      <c r="W112" s="206">
        <v>2700</v>
      </c>
      <c r="X112" s="343">
        <f t="shared" ref="X112:X143" si="51">U112-(V112+W112)</f>
        <v>2739</v>
      </c>
      <c r="Y112" s="43">
        <v>3</v>
      </c>
      <c r="Z112" s="43"/>
      <c r="AA112" s="118"/>
      <c r="AB112" s="118"/>
      <c r="AC112" s="118"/>
      <c r="AD112" s="243"/>
      <c r="AE112" s="118"/>
      <c r="AF112" s="43"/>
      <c r="AG112" s="43" t="s">
        <v>267</v>
      </c>
      <c r="AH112" s="100" t="s">
        <v>314</v>
      </c>
      <c r="AI112" s="43" t="s">
        <v>268</v>
      </c>
      <c r="AJ112" s="43"/>
      <c r="AL112" s="10"/>
      <c r="AM112" s="10"/>
      <c r="AN112" s="10"/>
      <c r="AO112" s="10"/>
      <c r="AP112" s="10"/>
      <c r="AQ112" s="10"/>
      <c r="AR112" s="10"/>
      <c r="AS112" s="10"/>
      <c r="AT112" s="10"/>
      <c r="AU112" s="10"/>
      <c r="AV112" s="10"/>
      <c r="AW112" s="10"/>
      <c r="AX112" s="10"/>
      <c r="AY112" s="10"/>
      <c r="AZ112" s="10"/>
      <c r="BA112" s="478">
        <f t="shared" ref="BA112:BA143" si="52">SUM(AL112:AZ112)</f>
        <v>0</v>
      </c>
      <c r="BB112" s="480">
        <f t="shared" ref="BB112:BB143" si="53">V112+BA112</f>
        <v>0</v>
      </c>
      <c r="BC112" s="483">
        <f t="shared" ref="BC112:BC143" si="54">X112-BA112</f>
        <v>2739</v>
      </c>
      <c r="BD112" s="380">
        <f t="shared" ref="BD112:BD143" si="55">BC112/S112</f>
        <v>0.50358521787093213</v>
      </c>
      <c r="BE112" s="63"/>
      <c r="BF112" s="10"/>
      <c r="BG112" s="10"/>
      <c r="BH112" s="10"/>
      <c r="BI112" s="10"/>
      <c r="BK112" s="218"/>
      <c r="BL112" s="118"/>
      <c r="BN112" s="10"/>
      <c r="BO112" s="265"/>
      <c r="BP112" s="265"/>
      <c r="BQ112" s="265"/>
      <c r="BR112" s="265"/>
      <c r="BS112" s="265"/>
      <c r="BT112" s="265"/>
    </row>
    <row r="113" spans="1:72" x14ac:dyDescent="0.2">
      <c r="A113" s="14">
        <v>1415</v>
      </c>
      <c r="B113" s="14" t="s">
        <v>40</v>
      </c>
      <c r="C113" s="1" t="s">
        <v>648</v>
      </c>
      <c r="D113" s="1" t="s">
        <v>649</v>
      </c>
      <c r="E113" s="1" t="s">
        <v>650</v>
      </c>
      <c r="F113" s="90" t="s">
        <v>641</v>
      </c>
      <c r="G113" s="90"/>
      <c r="H113" s="90" t="s">
        <v>267</v>
      </c>
      <c r="I113" s="110"/>
      <c r="J113" s="110"/>
      <c r="K113" s="110"/>
      <c r="L113" s="14" t="s">
        <v>816</v>
      </c>
      <c r="M113" s="100" t="s">
        <v>897</v>
      </c>
      <c r="N113" s="14">
        <v>21747</v>
      </c>
      <c r="O113" s="14">
        <v>0</v>
      </c>
      <c r="P113" s="357">
        <v>0</v>
      </c>
      <c r="Q113" s="14">
        <v>21747</v>
      </c>
      <c r="R113" s="110"/>
      <c r="S113" s="199">
        <v>7474</v>
      </c>
      <c r="T113" s="10">
        <f t="shared" si="49"/>
        <v>0</v>
      </c>
      <c r="U113" s="10">
        <f t="shared" si="50"/>
        <v>7474</v>
      </c>
      <c r="V113" s="110"/>
      <c r="W113" s="206">
        <v>2700</v>
      </c>
      <c r="X113" s="343">
        <f t="shared" si="51"/>
        <v>4774</v>
      </c>
      <c r="Y113" s="110"/>
      <c r="Z113" s="110"/>
      <c r="AA113" s="142"/>
      <c r="AB113" s="142"/>
      <c r="AC113" s="143"/>
      <c r="AD113" s="245"/>
      <c r="AE113" s="144"/>
      <c r="AF113" s="128"/>
      <c r="AG113" s="57" t="s">
        <v>244</v>
      </c>
      <c r="AH113" s="14" t="s">
        <v>244</v>
      </c>
      <c r="AI113" s="14"/>
      <c r="AJ113" s="14"/>
      <c r="BA113" s="478">
        <f t="shared" si="52"/>
        <v>0</v>
      </c>
      <c r="BB113" s="480">
        <f t="shared" si="53"/>
        <v>0</v>
      </c>
      <c r="BC113" s="483">
        <f t="shared" si="54"/>
        <v>4774</v>
      </c>
      <c r="BD113" s="380">
        <f t="shared" si="55"/>
        <v>0.63874765854963877</v>
      </c>
      <c r="BM113" s="1"/>
      <c r="BN113" s="10"/>
      <c r="BO113" s="265"/>
      <c r="BP113" s="265"/>
      <c r="BQ113" s="265"/>
      <c r="BR113" s="265"/>
      <c r="BS113" s="265"/>
      <c r="BT113" s="265"/>
    </row>
    <row r="114" spans="1:72" x14ac:dyDescent="0.2">
      <c r="A114" s="43">
        <v>1415</v>
      </c>
      <c r="B114" s="43" t="s">
        <v>40</v>
      </c>
      <c r="C114" s="89" t="s">
        <v>207</v>
      </c>
      <c r="D114" s="89" t="s">
        <v>150</v>
      </c>
      <c r="E114" s="89" t="s">
        <v>206</v>
      </c>
      <c r="F114" s="90" t="s">
        <v>641</v>
      </c>
      <c r="G114" s="10">
        <v>201410</v>
      </c>
      <c r="H114" s="127" t="s">
        <v>267</v>
      </c>
      <c r="I114" s="128"/>
      <c r="J114" s="128"/>
      <c r="K114" s="205" t="s">
        <v>313</v>
      </c>
      <c r="L114" s="14" t="s">
        <v>818</v>
      </c>
      <c r="M114" s="100" t="s">
        <v>897</v>
      </c>
      <c r="N114" s="14">
        <v>21747</v>
      </c>
      <c r="O114" s="14">
        <v>0</v>
      </c>
      <c r="P114" s="357">
        <v>879</v>
      </c>
      <c r="Q114" s="14">
        <v>20868</v>
      </c>
      <c r="R114" s="43"/>
      <c r="S114" s="199">
        <v>7474</v>
      </c>
      <c r="T114" s="10">
        <f t="shared" si="49"/>
        <v>879</v>
      </c>
      <c r="U114" s="10">
        <f t="shared" si="50"/>
        <v>6595</v>
      </c>
      <c r="V114" s="43"/>
      <c r="W114" s="206">
        <v>2700</v>
      </c>
      <c r="X114" s="343">
        <f t="shared" si="51"/>
        <v>3895</v>
      </c>
      <c r="Y114" s="210">
        <v>1.5</v>
      </c>
      <c r="Z114" s="210"/>
      <c r="AA114" s="139">
        <v>4</v>
      </c>
      <c r="AB114" s="139">
        <v>4</v>
      </c>
      <c r="AC114" s="139">
        <v>4</v>
      </c>
      <c r="AE114" s="139"/>
      <c r="AF114" s="214"/>
      <c r="AG114" s="210" t="s">
        <v>267</v>
      </c>
      <c r="AH114" s="241" t="s">
        <v>314</v>
      </c>
      <c r="AI114" s="210"/>
      <c r="AJ114" s="210"/>
      <c r="AL114" s="6"/>
      <c r="AM114" s="6"/>
      <c r="AN114" s="6"/>
      <c r="AO114" s="6"/>
      <c r="AP114" s="6"/>
      <c r="AQ114" s="6"/>
      <c r="AR114" s="6"/>
      <c r="AS114" s="6"/>
      <c r="AT114" s="6"/>
      <c r="AU114" s="6"/>
      <c r="AV114" s="6"/>
      <c r="AW114" s="6"/>
      <c r="AX114" s="6"/>
      <c r="AY114" s="6"/>
      <c r="AZ114" s="6"/>
      <c r="BA114" s="478">
        <f t="shared" si="52"/>
        <v>0</v>
      </c>
      <c r="BB114" s="480">
        <f t="shared" si="53"/>
        <v>0</v>
      </c>
      <c r="BC114" s="483">
        <f t="shared" si="54"/>
        <v>3895</v>
      </c>
      <c r="BD114" s="380">
        <f t="shared" si="55"/>
        <v>0.52113995183302109</v>
      </c>
      <c r="BE114" s="92"/>
      <c r="BF114" s="6"/>
      <c r="BG114" s="6"/>
      <c r="BH114" s="6"/>
      <c r="BI114" s="6"/>
      <c r="BK114" s="93"/>
      <c r="BO114" s="265"/>
      <c r="BP114" s="265"/>
      <c r="BQ114" s="265"/>
      <c r="BR114" s="265"/>
      <c r="BS114" s="265"/>
      <c r="BT114" s="265"/>
    </row>
    <row r="115" spans="1:72" x14ac:dyDescent="0.2">
      <c r="A115" s="43">
        <v>1415</v>
      </c>
      <c r="B115" s="43" t="s">
        <v>40</v>
      </c>
      <c r="C115" s="43" t="s">
        <v>62</v>
      </c>
      <c r="D115" s="43" t="s">
        <v>63</v>
      </c>
      <c r="E115" s="43" t="s">
        <v>64</v>
      </c>
      <c r="F115" s="90" t="s">
        <v>641</v>
      </c>
      <c r="G115" s="10">
        <v>201310</v>
      </c>
      <c r="H115" s="127" t="s">
        <v>267</v>
      </c>
      <c r="I115" s="128"/>
      <c r="J115" s="240" t="s">
        <v>710</v>
      </c>
      <c r="K115" s="167" t="s">
        <v>315</v>
      </c>
      <c r="L115" s="14" t="s">
        <v>821</v>
      </c>
      <c r="M115" s="100" t="s">
        <v>897</v>
      </c>
      <c r="N115" s="14">
        <v>21747</v>
      </c>
      <c r="O115" s="14">
        <v>0</v>
      </c>
      <c r="P115" s="357">
        <v>0</v>
      </c>
      <c r="Q115" s="14">
        <v>21747</v>
      </c>
      <c r="R115" s="43"/>
      <c r="S115" s="90">
        <v>7474</v>
      </c>
      <c r="T115" s="10">
        <f t="shared" si="49"/>
        <v>0</v>
      </c>
      <c r="U115" s="10">
        <f t="shared" si="50"/>
        <v>7474</v>
      </c>
      <c r="V115" s="43"/>
      <c r="W115" s="206">
        <v>2700</v>
      </c>
      <c r="X115" s="343">
        <f t="shared" si="51"/>
        <v>4774</v>
      </c>
      <c r="Y115" s="237">
        <v>2.5</v>
      </c>
      <c r="Z115" s="237"/>
      <c r="AA115" s="137">
        <v>3</v>
      </c>
      <c r="AF115" s="237"/>
      <c r="AG115" s="407" t="s">
        <v>244</v>
      </c>
      <c r="AH115" s="166" t="s">
        <v>699</v>
      </c>
      <c r="AI115" s="166" t="s">
        <v>765</v>
      </c>
      <c r="AJ115" s="237"/>
      <c r="AK115" s="147"/>
      <c r="AL115" s="123"/>
      <c r="AM115" s="123"/>
      <c r="AN115" s="123"/>
      <c r="AO115" s="123"/>
      <c r="AP115" s="123"/>
      <c r="AQ115" s="123"/>
      <c r="AR115" s="123"/>
      <c r="AS115" s="123"/>
      <c r="AT115" s="123"/>
      <c r="AU115" s="123"/>
      <c r="AV115" s="123"/>
      <c r="AW115" s="123"/>
      <c r="AX115" s="123"/>
      <c r="AY115" s="123"/>
      <c r="AZ115" s="123"/>
      <c r="BA115" s="478">
        <f t="shared" si="52"/>
        <v>0</v>
      </c>
      <c r="BB115" s="480">
        <f t="shared" si="53"/>
        <v>0</v>
      </c>
      <c r="BC115" s="483">
        <f t="shared" si="54"/>
        <v>4774</v>
      </c>
      <c r="BD115" s="380">
        <f t="shared" si="55"/>
        <v>0.63874765854963877</v>
      </c>
      <c r="BE115" s="125"/>
      <c r="BF115" s="123"/>
      <c r="BG115" s="123" t="s">
        <v>244</v>
      </c>
      <c r="BH115" s="123" t="s">
        <v>244</v>
      </c>
      <c r="BI115" s="123" t="s">
        <v>288</v>
      </c>
      <c r="BK115" s="126"/>
      <c r="BL115" s="124"/>
      <c r="BO115" s="265"/>
      <c r="BP115" s="265"/>
      <c r="BQ115" s="265"/>
      <c r="BR115" s="265"/>
      <c r="BS115" s="265"/>
      <c r="BT115" s="265"/>
    </row>
    <row r="116" spans="1:72" s="102" customFormat="1" x14ac:dyDescent="0.2">
      <c r="A116" s="43">
        <v>1415</v>
      </c>
      <c r="B116" s="43" t="s">
        <v>40</v>
      </c>
      <c r="C116" s="43" t="s">
        <v>65</v>
      </c>
      <c r="D116" s="43" t="s">
        <v>66</v>
      </c>
      <c r="E116" s="43" t="s">
        <v>67</v>
      </c>
      <c r="F116" s="90" t="s">
        <v>641</v>
      </c>
      <c r="G116" s="10">
        <v>201410</v>
      </c>
      <c r="H116" s="127" t="s">
        <v>267</v>
      </c>
      <c r="I116" s="128"/>
      <c r="J116" s="127"/>
      <c r="K116" s="205" t="s">
        <v>313</v>
      </c>
      <c r="L116" s="14" t="s">
        <v>816</v>
      </c>
      <c r="M116" s="100" t="s">
        <v>897</v>
      </c>
      <c r="N116" s="14">
        <v>21747</v>
      </c>
      <c r="O116" s="14">
        <v>0</v>
      </c>
      <c r="P116" s="357">
        <v>0</v>
      </c>
      <c r="Q116" s="14">
        <v>21747</v>
      </c>
      <c r="R116" s="43"/>
      <c r="S116" s="199">
        <v>7474</v>
      </c>
      <c r="T116" s="10">
        <f t="shared" si="49"/>
        <v>0</v>
      </c>
      <c r="U116" s="10">
        <f t="shared" si="50"/>
        <v>7474</v>
      </c>
      <c r="V116" s="43"/>
      <c r="W116" s="206">
        <v>2700</v>
      </c>
      <c r="X116" s="343">
        <f t="shared" si="51"/>
        <v>4774</v>
      </c>
      <c r="Y116" s="14">
        <v>1</v>
      </c>
      <c r="Z116" s="14">
        <v>1</v>
      </c>
      <c r="AA116" s="139">
        <v>2</v>
      </c>
      <c r="AB116" s="139">
        <v>3</v>
      </c>
      <c r="AC116" s="139">
        <v>2.5</v>
      </c>
      <c r="AD116" s="244"/>
      <c r="AE116" s="139"/>
      <c r="AF116" s="197"/>
      <c r="AG116" s="14" t="s">
        <v>267</v>
      </c>
      <c r="AH116" s="57" t="s">
        <v>314</v>
      </c>
      <c r="AI116" s="14"/>
      <c r="AJ116" s="14"/>
      <c r="AK116" s="147"/>
      <c r="AL116" s="1"/>
      <c r="AM116" s="1"/>
      <c r="AN116" s="1"/>
      <c r="AO116" s="1"/>
      <c r="AP116" s="1"/>
      <c r="AQ116" s="1"/>
      <c r="AR116" s="1"/>
      <c r="AS116" s="1"/>
      <c r="AT116" s="1"/>
      <c r="AU116" s="1"/>
      <c r="AV116" s="1"/>
      <c r="AW116" s="1"/>
      <c r="AX116" s="1"/>
      <c r="AY116" s="1"/>
      <c r="AZ116" s="1"/>
      <c r="BA116" s="478">
        <f t="shared" si="52"/>
        <v>0</v>
      </c>
      <c r="BB116" s="480">
        <f t="shared" si="53"/>
        <v>0</v>
      </c>
      <c r="BC116" s="483">
        <f t="shared" si="54"/>
        <v>4774</v>
      </c>
      <c r="BD116" s="380">
        <f t="shared" si="55"/>
        <v>0.63874765854963877</v>
      </c>
      <c r="BE116" s="63"/>
      <c r="BF116" s="1"/>
      <c r="BG116" s="1"/>
      <c r="BH116" s="1"/>
      <c r="BI116" s="1"/>
      <c r="BJ116" s="10"/>
      <c r="BK116" s="82"/>
      <c r="BL116" s="99"/>
      <c r="BM116" s="10"/>
      <c r="BN116" s="1"/>
      <c r="BO116" s="265"/>
      <c r="BP116" s="265"/>
      <c r="BQ116" s="265"/>
      <c r="BR116" s="265"/>
      <c r="BS116" s="265"/>
      <c r="BT116" s="265"/>
    </row>
    <row r="117" spans="1:72" x14ac:dyDescent="0.2">
      <c r="A117" s="43">
        <v>1415</v>
      </c>
      <c r="B117" s="43" t="s">
        <v>40</v>
      </c>
      <c r="C117" s="43" t="s">
        <v>86</v>
      </c>
      <c r="D117" s="43" t="s">
        <v>87</v>
      </c>
      <c r="E117" s="43" t="s">
        <v>88</v>
      </c>
      <c r="F117" s="10" t="s">
        <v>41</v>
      </c>
      <c r="G117" s="10">
        <v>201410</v>
      </c>
      <c r="H117" s="127" t="s">
        <v>267</v>
      </c>
      <c r="I117" s="128"/>
      <c r="J117" s="127"/>
      <c r="K117" s="205" t="s">
        <v>313</v>
      </c>
      <c r="L117" s="43" t="s">
        <v>811</v>
      </c>
      <c r="M117" s="100" t="s">
        <v>897</v>
      </c>
      <c r="N117" s="43">
        <v>21747</v>
      </c>
      <c r="O117" s="43">
        <v>0</v>
      </c>
      <c r="P117" s="357">
        <v>0</v>
      </c>
      <c r="Q117" s="43">
        <v>21747</v>
      </c>
      <c r="R117" s="43"/>
      <c r="S117" s="198">
        <v>7474</v>
      </c>
      <c r="T117" s="10">
        <f t="shared" si="49"/>
        <v>0</v>
      </c>
      <c r="U117" s="10">
        <f t="shared" si="50"/>
        <v>7474</v>
      </c>
      <c r="V117" s="43"/>
      <c r="W117" s="206">
        <v>2700</v>
      </c>
      <c r="X117" s="343">
        <f t="shared" si="51"/>
        <v>4774</v>
      </c>
      <c r="Y117" s="43">
        <v>2</v>
      </c>
      <c r="Z117" s="43"/>
      <c r="AA117" s="10">
        <v>2</v>
      </c>
      <c r="AB117" s="10"/>
      <c r="AC117" s="10">
        <v>2</v>
      </c>
      <c r="AD117" s="243"/>
      <c r="AE117" s="10"/>
      <c r="AF117" s="197"/>
      <c r="AG117" s="128" t="s">
        <v>267</v>
      </c>
      <c r="AH117" s="100" t="s">
        <v>314</v>
      </c>
      <c r="AI117" s="43"/>
      <c r="AJ117" s="43"/>
      <c r="AK117" s="563"/>
      <c r="AL117" s="10"/>
      <c r="AM117" s="10"/>
      <c r="AN117" s="10"/>
      <c r="AO117" s="10"/>
      <c r="AP117" s="10"/>
      <c r="AQ117" s="10"/>
      <c r="AR117" s="10"/>
      <c r="AS117" s="10"/>
      <c r="AT117" s="10"/>
      <c r="AU117" s="10"/>
      <c r="AV117" s="10"/>
      <c r="AW117" s="10"/>
      <c r="AX117" s="10"/>
      <c r="AY117" s="10"/>
      <c r="AZ117" s="10"/>
      <c r="BA117" s="478">
        <f t="shared" si="52"/>
        <v>0</v>
      </c>
      <c r="BB117" s="480">
        <f t="shared" si="53"/>
        <v>0</v>
      </c>
      <c r="BC117" s="483">
        <f t="shared" si="54"/>
        <v>4774</v>
      </c>
      <c r="BD117" s="380">
        <f t="shared" si="55"/>
        <v>0.63874765854963877</v>
      </c>
      <c r="BE117" s="63"/>
      <c r="BF117" s="10"/>
      <c r="BG117" s="10"/>
      <c r="BH117" s="10"/>
      <c r="BI117" s="10" t="s">
        <v>288</v>
      </c>
      <c r="BK117" s="218"/>
      <c r="BL117" s="118"/>
      <c r="BN117" s="10"/>
      <c r="BO117" s="119"/>
      <c r="BP117" s="119"/>
      <c r="BQ117" s="119"/>
      <c r="BR117" s="119"/>
      <c r="BS117" s="119"/>
      <c r="BT117" s="119"/>
    </row>
    <row r="118" spans="1:72" x14ac:dyDescent="0.2">
      <c r="A118" s="43">
        <v>1415</v>
      </c>
      <c r="B118" s="100" t="s">
        <v>40</v>
      </c>
      <c r="C118" s="100" t="s">
        <v>195</v>
      </c>
      <c r="D118" s="100" t="s">
        <v>85</v>
      </c>
      <c r="E118" s="100" t="s">
        <v>194</v>
      </c>
      <c r="F118" s="90" t="s">
        <v>641</v>
      </c>
      <c r="G118" s="10">
        <v>201310</v>
      </c>
      <c r="H118" s="127" t="s">
        <v>267</v>
      </c>
      <c r="I118" s="128"/>
      <c r="J118" s="127"/>
      <c r="K118" s="167" t="s">
        <v>315</v>
      </c>
      <c r="L118" s="14" t="s">
        <v>812</v>
      </c>
      <c r="M118" s="100" t="s">
        <v>897</v>
      </c>
      <c r="N118" s="14">
        <v>21747</v>
      </c>
      <c r="O118" s="14">
        <v>0</v>
      </c>
      <c r="P118" s="357">
        <v>811</v>
      </c>
      <c r="Q118" s="14">
        <v>20936</v>
      </c>
      <c r="R118" s="43"/>
      <c r="S118" s="199">
        <v>7474</v>
      </c>
      <c r="T118" s="10">
        <f t="shared" si="49"/>
        <v>811</v>
      </c>
      <c r="U118" s="10">
        <f t="shared" si="50"/>
        <v>6663</v>
      </c>
      <c r="V118" s="43"/>
      <c r="W118" s="206">
        <v>2700</v>
      </c>
      <c r="X118" s="343">
        <f t="shared" si="51"/>
        <v>3963</v>
      </c>
      <c r="Y118" s="237">
        <v>1</v>
      </c>
      <c r="Z118" s="237"/>
      <c r="AA118" s="137">
        <v>1</v>
      </c>
      <c r="AF118" s="237"/>
      <c r="AG118" s="407" t="s">
        <v>244</v>
      </c>
      <c r="AH118" s="166" t="s">
        <v>314</v>
      </c>
      <c r="AI118" s="237"/>
      <c r="AJ118" s="237"/>
      <c r="AK118" s="147"/>
      <c r="AL118" s="123"/>
      <c r="AM118" s="123"/>
      <c r="AN118" s="123"/>
      <c r="AO118" s="123"/>
      <c r="AP118" s="123"/>
      <c r="AQ118" s="123"/>
      <c r="AR118" s="123"/>
      <c r="AS118" s="123"/>
      <c r="AT118" s="123"/>
      <c r="AU118" s="123"/>
      <c r="AV118" s="123"/>
      <c r="AW118" s="123"/>
      <c r="AX118" s="123"/>
      <c r="AY118" s="123"/>
      <c r="AZ118" s="123"/>
      <c r="BA118" s="478">
        <f t="shared" si="52"/>
        <v>0</v>
      </c>
      <c r="BB118" s="480">
        <f t="shared" si="53"/>
        <v>0</v>
      </c>
      <c r="BC118" s="483">
        <f t="shared" si="54"/>
        <v>3963</v>
      </c>
      <c r="BD118" s="380">
        <f t="shared" si="55"/>
        <v>0.53023815895103021</v>
      </c>
      <c r="BE118" s="125"/>
      <c r="BF118" s="123"/>
      <c r="BG118" s="123"/>
      <c r="BH118" s="123"/>
      <c r="BI118" s="123"/>
      <c r="BK118" s="126"/>
      <c r="BL118" s="124"/>
      <c r="BN118" s="119"/>
      <c r="BO118" s="151"/>
      <c r="BP118" s="151"/>
      <c r="BQ118" s="151"/>
      <c r="BR118" s="151"/>
      <c r="BS118" s="151"/>
      <c r="BT118" s="151"/>
    </row>
    <row r="119" spans="1:72" x14ac:dyDescent="0.2">
      <c r="A119" s="43">
        <v>1415</v>
      </c>
      <c r="B119" s="43" t="s">
        <v>40</v>
      </c>
      <c r="C119" s="89" t="s">
        <v>211</v>
      </c>
      <c r="D119" s="89" t="s">
        <v>212</v>
      </c>
      <c r="E119" s="89" t="s">
        <v>213</v>
      </c>
      <c r="F119" s="90" t="s">
        <v>641</v>
      </c>
      <c r="G119" s="10">
        <v>201410</v>
      </c>
      <c r="H119" s="127" t="s">
        <v>267</v>
      </c>
      <c r="I119" s="128"/>
      <c r="J119" s="127"/>
      <c r="K119" s="205" t="s">
        <v>313</v>
      </c>
      <c r="L119" s="14" t="s">
        <v>818</v>
      </c>
      <c r="M119" s="100" t="s">
        <v>897</v>
      </c>
      <c r="N119" s="14">
        <v>21747</v>
      </c>
      <c r="O119" s="14">
        <v>0</v>
      </c>
      <c r="P119" s="357">
        <v>81</v>
      </c>
      <c r="Q119" s="14">
        <v>21666</v>
      </c>
      <c r="R119" s="43"/>
      <c r="S119" s="199">
        <v>7474</v>
      </c>
      <c r="T119" s="10">
        <f t="shared" si="49"/>
        <v>81</v>
      </c>
      <c r="U119" s="10">
        <f t="shared" si="50"/>
        <v>7393</v>
      </c>
      <c r="V119" s="43"/>
      <c r="W119" s="206">
        <v>2700</v>
      </c>
      <c r="X119" s="343">
        <f t="shared" si="51"/>
        <v>4693</v>
      </c>
      <c r="Y119" s="67">
        <v>1.5</v>
      </c>
      <c r="Z119" s="67"/>
      <c r="AA119" s="139">
        <v>2</v>
      </c>
      <c r="AB119" s="139">
        <v>2</v>
      </c>
      <c r="AC119" s="139">
        <v>2</v>
      </c>
      <c r="AE119" s="139"/>
      <c r="AF119" s="212"/>
      <c r="AG119" s="67" t="s">
        <v>267</v>
      </c>
      <c r="AH119" s="231" t="s">
        <v>314</v>
      </c>
      <c r="AI119" s="67"/>
      <c r="AJ119" s="67"/>
      <c r="AL119" s="55"/>
      <c r="AM119" s="55"/>
      <c r="AN119" s="55"/>
      <c r="AO119" s="55"/>
      <c r="AP119" s="55"/>
      <c r="AQ119" s="55"/>
      <c r="AR119" s="55"/>
      <c r="AS119" s="55"/>
      <c r="AT119" s="55"/>
      <c r="AU119" s="55"/>
      <c r="AV119" s="55"/>
      <c r="AW119" s="55"/>
      <c r="AX119" s="55"/>
      <c r="AY119" s="55"/>
      <c r="AZ119" s="55"/>
      <c r="BA119" s="478">
        <f t="shared" si="52"/>
        <v>0</v>
      </c>
      <c r="BB119" s="480">
        <f t="shared" si="53"/>
        <v>0</v>
      </c>
      <c r="BC119" s="483">
        <f t="shared" si="54"/>
        <v>4693</v>
      </c>
      <c r="BD119" s="380">
        <f t="shared" si="55"/>
        <v>0.62791008830612793</v>
      </c>
      <c r="BE119" s="63"/>
      <c r="BF119" s="55"/>
      <c r="BG119" s="55"/>
      <c r="BH119" s="55" t="s">
        <v>288</v>
      </c>
      <c r="BI119" s="55"/>
      <c r="BN119" s="10"/>
      <c r="BO119" s="136"/>
      <c r="BP119" s="136"/>
      <c r="BQ119" s="136"/>
      <c r="BR119" s="136"/>
      <c r="BS119" s="136"/>
      <c r="BT119" s="136"/>
    </row>
    <row r="120" spans="1:72" x14ac:dyDescent="0.2">
      <c r="A120" s="43">
        <v>1415</v>
      </c>
      <c r="B120" s="43" t="s">
        <v>40</v>
      </c>
      <c r="C120" s="10" t="s">
        <v>90</v>
      </c>
      <c r="D120" s="10" t="s">
        <v>91</v>
      </c>
      <c r="E120" s="10" t="s">
        <v>92</v>
      </c>
      <c r="F120" s="90" t="s">
        <v>641</v>
      </c>
      <c r="G120" s="10">
        <v>201410</v>
      </c>
      <c r="H120" s="127" t="s">
        <v>267</v>
      </c>
      <c r="I120" s="128"/>
      <c r="J120" s="240" t="s">
        <v>723</v>
      </c>
      <c r="K120" s="205" t="s">
        <v>313</v>
      </c>
      <c r="L120" s="14" t="s">
        <v>674</v>
      </c>
      <c r="M120" s="100" t="s">
        <v>897</v>
      </c>
      <c r="N120" s="14">
        <v>21747</v>
      </c>
      <c r="O120" s="14">
        <v>0</v>
      </c>
      <c r="P120" s="357">
        <v>0</v>
      </c>
      <c r="Q120" s="14">
        <v>21747</v>
      </c>
      <c r="R120" s="43"/>
      <c r="S120" s="90">
        <v>7474</v>
      </c>
      <c r="T120" s="10">
        <f t="shared" si="49"/>
        <v>0</v>
      </c>
      <c r="U120" s="10">
        <f t="shared" si="50"/>
        <v>7474</v>
      </c>
      <c r="V120" s="43"/>
      <c r="W120" s="206">
        <v>2700</v>
      </c>
      <c r="X120" s="343">
        <f t="shared" si="51"/>
        <v>4774</v>
      </c>
      <c r="Y120" s="209">
        <v>1.5</v>
      </c>
      <c r="Z120" s="209">
        <v>1</v>
      </c>
      <c r="AA120" s="139">
        <v>1</v>
      </c>
      <c r="AB120" s="139">
        <v>2</v>
      </c>
      <c r="AC120" s="139">
        <v>1.5</v>
      </c>
      <c r="AF120" s="197"/>
      <c r="AG120" s="14" t="s">
        <v>267</v>
      </c>
      <c r="AH120" s="57" t="s">
        <v>699</v>
      </c>
      <c r="AI120" s="258" t="s">
        <v>765</v>
      </c>
      <c r="AJ120" s="209"/>
      <c r="AL120" s="17"/>
      <c r="AM120" s="17"/>
      <c r="AN120" s="17"/>
      <c r="AO120" s="17"/>
      <c r="AP120" s="17"/>
      <c r="AQ120" s="17"/>
      <c r="AR120" s="17"/>
      <c r="AS120" s="17"/>
      <c r="AT120" s="17"/>
      <c r="AU120" s="17"/>
      <c r="AV120" s="17"/>
      <c r="AW120" s="17">
        <v>600</v>
      </c>
      <c r="AX120" s="17"/>
      <c r="AY120" s="17"/>
      <c r="AZ120" s="17"/>
      <c r="BA120" s="478">
        <f t="shared" si="52"/>
        <v>600</v>
      </c>
      <c r="BB120" s="480">
        <f t="shared" si="53"/>
        <v>600</v>
      </c>
      <c r="BC120" s="483">
        <f t="shared" si="54"/>
        <v>4174</v>
      </c>
      <c r="BD120" s="380">
        <f t="shared" si="55"/>
        <v>0.55846936044955842</v>
      </c>
      <c r="BE120" s="63"/>
      <c r="BF120" s="17"/>
      <c r="BG120" s="17" t="s">
        <v>244</v>
      </c>
      <c r="BH120" s="17" t="s">
        <v>244</v>
      </c>
      <c r="BI120" s="17" t="s">
        <v>244</v>
      </c>
      <c r="BK120" s="85"/>
      <c r="BL120" s="111"/>
      <c r="BN120" s="151"/>
      <c r="BO120" s="55"/>
      <c r="BP120" s="55"/>
      <c r="BQ120" s="55"/>
      <c r="BR120" s="55"/>
      <c r="BS120" s="55"/>
      <c r="BT120" s="55"/>
    </row>
    <row r="121" spans="1:72" x14ac:dyDescent="0.2">
      <c r="A121" s="43">
        <v>1415</v>
      </c>
      <c r="B121" s="43" t="s">
        <v>40</v>
      </c>
      <c r="C121" s="10" t="s">
        <v>98</v>
      </c>
      <c r="D121" s="10" t="s">
        <v>99</v>
      </c>
      <c r="E121" s="10" t="s">
        <v>89</v>
      </c>
      <c r="F121" s="90" t="s">
        <v>641</v>
      </c>
      <c r="G121" s="10">
        <v>201410</v>
      </c>
      <c r="H121" s="127" t="s">
        <v>267</v>
      </c>
      <c r="I121" s="128"/>
      <c r="J121" s="127"/>
      <c r="K121" s="205" t="s">
        <v>313</v>
      </c>
      <c r="L121" s="14" t="s">
        <v>674</v>
      </c>
      <c r="M121" s="100" t="s">
        <v>897</v>
      </c>
      <c r="N121" s="14">
        <v>21747</v>
      </c>
      <c r="O121" s="14">
        <v>0</v>
      </c>
      <c r="P121" s="357">
        <v>0</v>
      </c>
      <c r="Q121" s="14">
        <v>21747</v>
      </c>
      <c r="R121" s="43"/>
      <c r="S121" s="199">
        <v>7474</v>
      </c>
      <c r="T121" s="10">
        <f t="shared" si="49"/>
        <v>0</v>
      </c>
      <c r="U121" s="10">
        <f t="shared" si="50"/>
        <v>7474</v>
      </c>
      <c r="V121" s="43"/>
      <c r="W121" s="206">
        <v>2700</v>
      </c>
      <c r="X121" s="343">
        <f t="shared" si="51"/>
        <v>4774</v>
      </c>
      <c r="Y121" s="209">
        <v>1</v>
      </c>
      <c r="Z121" s="209">
        <v>1</v>
      </c>
      <c r="AA121" s="139">
        <v>3</v>
      </c>
      <c r="AB121" s="139"/>
      <c r="AC121" s="139">
        <v>3</v>
      </c>
      <c r="AF121" s="197"/>
      <c r="AG121" s="14" t="s">
        <v>267</v>
      </c>
      <c r="AH121" s="57" t="s">
        <v>314</v>
      </c>
      <c r="AI121" s="209"/>
      <c r="AJ121" s="209"/>
      <c r="AL121" s="17"/>
      <c r="AM121" s="17"/>
      <c r="AN121" s="17"/>
      <c r="AO121" s="17"/>
      <c r="AP121" s="17"/>
      <c r="AQ121" s="17"/>
      <c r="AR121" s="17"/>
      <c r="AS121" s="17"/>
      <c r="AT121" s="17"/>
      <c r="AU121" s="17"/>
      <c r="AV121" s="17"/>
      <c r="AW121" s="17"/>
      <c r="AX121" s="17"/>
      <c r="AY121" s="17"/>
      <c r="AZ121" s="17"/>
      <c r="BA121" s="478">
        <f t="shared" si="52"/>
        <v>0</v>
      </c>
      <c r="BB121" s="480">
        <f t="shared" si="53"/>
        <v>0</v>
      </c>
      <c r="BC121" s="483">
        <f t="shared" si="54"/>
        <v>4774</v>
      </c>
      <c r="BD121" s="380">
        <f t="shared" si="55"/>
        <v>0.63874765854963877</v>
      </c>
      <c r="BE121" s="63"/>
      <c r="BF121" s="17"/>
      <c r="BG121" s="17"/>
      <c r="BH121" s="17"/>
      <c r="BI121" s="17"/>
      <c r="BK121" s="85"/>
      <c r="BN121" s="72"/>
      <c r="BO121" s="131"/>
      <c r="BP121" s="131"/>
      <c r="BQ121" s="131"/>
      <c r="BR121" s="131"/>
      <c r="BS121" s="131"/>
      <c r="BT121" s="131"/>
    </row>
    <row r="122" spans="1:72" s="491" customFormat="1" x14ac:dyDescent="0.2">
      <c r="A122" s="43">
        <v>1415</v>
      </c>
      <c r="B122" s="43" t="s">
        <v>40</v>
      </c>
      <c r="C122" s="10" t="s">
        <v>100</v>
      </c>
      <c r="D122" s="10" t="s">
        <v>101</v>
      </c>
      <c r="E122" s="10" t="s">
        <v>102</v>
      </c>
      <c r="F122" s="90" t="s">
        <v>641</v>
      </c>
      <c r="G122" s="10">
        <v>201410</v>
      </c>
      <c r="H122" s="127" t="s">
        <v>267</v>
      </c>
      <c r="I122" s="128"/>
      <c r="J122" s="127"/>
      <c r="K122" s="205" t="s">
        <v>313</v>
      </c>
      <c r="L122" s="14" t="s">
        <v>819</v>
      </c>
      <c r="M122" s="100" t="s">
        <v>897</v>
      </c>
      <c r="N122" s="14">
        <v>21747</v>
      </c>
      <c r="O122" s="14">
        <v>0</v>
      </c>
      <c r="P122" s="357">
        <v>453</v>
      </c>
      <c r="Q122" s="14">
        <v>21294</v>
      </c>
      <c r="R122" s="43"/>
      <c r="S122" s="199">
        <v>7474</v>
      </c>
      <c r="T122" s="10">
        <f t="shared" si="49"/>
        <v>453</v>
      </c>
      <c r="U122" s="10">
        <f t="shared" si="50"/>
        <v>7021</v>
      </c>
      <c r="V122" s="43"/>
      <c r="W122" s="206">
        <v>2700</v>
      </c>
      <c r="X122" s="343">
        <f t="shared" si="51"/>
        <v>4321</v>
      </c>
      <c r="Y122" s="14">
        <v>1.5</v>
      </c>
      <c r="Z122" s="14"/>
      <c r="AA122" s="139">
        <v>1</v>
      </c>
      <c r="AB122" s="139">
        <v>2</v>
      </c>
      <c r="AC122" s="139">
        <v>1.5</v>
      </c>
      <c r="AD122" s="244"/>
      <c r="AE122" s="137"/>
      <c r="AF122" s="197"/>
      <c r="AG122" s="14" t="s">
        <v>267</v>
      </c>
      <c r="AH122" s="57" t="s">
        <v>314</v>
      </c>
      <c r="AI122" s="14"/>
      <c r="AJ122" s="14"/>
      <c r="AK122" s="151"/>
      <c r="AL122" s="1"/>
      <c r="AM122" s="1"/>
      <c r="AN122" s="1"/>
      <c r="AO122" s="1"/>
      <c r="AP122" s="1"/>
      <c r="AQ122" s="1"/>
      <c r="AR122" s="1"/>
      <c r="AS122" s="1"/>
      <c r="AT122" s="1"/>
      <c r="AU122" s="1"/>
      <c r="AV122" s="1"/>
      <c r="AW122" s="1"/>
      <c r="AX122" s="1"/>
      <c r="AY122" s="1"/>
      <c r="AZ122" s="1"/>
      <c r="BA122" s="478">
        <f t="shared" si="52"/>
        <v>0</v>
      </c>
      <c r="BB122" s="480">
        <f t="shared" si="53"/>
        <v>0</v>
      </c>
      <c r="BC122" s="483">
        <f t="shared" si="54"/>
        <v>4321</v>
      </c>
      <c r="BD122" s="380">
        <f t="shared" si="55"/>
        <v>0.57813754348407809</v>
      </c>
      <c r="BE122" s="63"/>
      <c r="BF122" s="1"/>
      <c r="BG122" s="1"/>
      <c r="BH122" s="1"/>
      <c r="BI122" s="1"/>
      <c r="BJ122" s="10"/>
      <c r="BK122" s="82"/>
      <c r="BL122" s="99"/>
      <c r="BM122" s="10"/>
      <c r="BN122" s="136"/>
      <c r="BO122" s="151"/>
      <c r="BP122" s="151"/>
      <c r="BQ122" s="151"/>
      <c r="BR122" s="151"/>
      <c r="BS122" s="151"/>
      <c r="BT122" s="151"/>
    </row>
    <row r="123" spans="1:72" x14ac:dyDescent="0.2">
      <c r="A123" s="43">
        <v>1415</v>
      </c>
      <c r="B123" s="43" t="s">
        <v>40</v>
      </c>
      <c r="C123" s="10" t="s">
        <v>104</v>
      </c>
      <c r="D123" s="10" t="s">
        <v>105</v>
      </c>
      <c r="E123" s="10" t="s">
        <v>106</v>
      </c>
      <c r="F123" s="90" t="s">
        <v>641</v>
      </c>
      <c r="G123" s="10">
        <v>201410</v>
      </c>
      <c r="H123" s="127" t="s">
        <v>267</v>
      </c>
      <c r="I123" s="128"/>
      <c r="J123" s="240" t="s">
        <v>727</v>
      </c>
      <c r="K123" s="205" t="s">
        <v>313</v>
      </c>
      <c r="L123" s="14" t="s">
        <v>822</v>
      </c>
      <c r="M123" s="100" t="s">
        <v>897</v>
      </c>
      <c r="N123" s="14">
        <v>21747</v>
      </c>
      <c r="O123" s="14">
        <v>0</v>
      </c>
      <c r="P123" s="357">
        <v>0</v>
      </c>
      <c r="Q123" s="14">
        <v>21747</v>
      </c>
      <c r="R123" s="43"/>
      <c r="S123" s="90">
        <v>7474</v>
      </c>
      <c r="T123" s="10">
        <f t="shared" si="49"/>
        <v>0</v>
      </c>
      <c r="U123" s="10">
        <f t="shared" si="50"/>
        <v>7474</v>
      </c>
      <c r="V123" s="43"/>
      <c r="W123" s="206">
        <v>2700</v>
      </c>
      <c r="X123" s="343">
        <f t="shared" si="51"/>
        <v>4774</v>
      </c>
      <c r="Y123" s="14">
        <v>2</v>
      </c>
      <c r="Z123" s="14"/>
      <c r="AA123" s="139">
        <v>1</v>
      </c>
      <c r="AB123" s="139">
        <v>1</v>
      </c>
      <c r="AC123" s="139">
        <v>1</v>
      </c>
      <c r="AE123" s="140">
        <v>1</v>
      </c>
      <c r="AF123" s="197"/>
      <c r="AG123" s="14" t="s">
        <v>267</v>
      </c>
      <c r="AH123" s="57" t="s">
        <v>699</v>
      </c>
      <c r="AI123" s="100" t="s">
        <v>765</v>
      </c>
      <c r="AJ123" s="14"/>
      <c r="AY123" s="1">
        <v>1800</v>
      </c>
      <c r="BA123" s="478">
        <f t="shared" si="52"/>
        <v>1800</v>
      </c>
      <c r="BB123" s="480">
        <f t="shared" si="53"/>
        <v>1800</v>
      </c>
      <c r="BC123" s="483">
        <f t="shared" si="54"/>
        <v>2974</v>
      </c>
      <c r="BD123" s="380">
        <f t="shared" si="55"/>
        <v>0.39791276424939792</v>
      </c>
      <c r="BE123" s="63"/>
      <c r="BG123" s="1" t="s">
        <v>244</v>
      </c>
      <c r="BH123" s="1" t="s">
        <v>288</v>
      </c>
      <c r="BI123" s="1" t="s">
        <v>288</v>
      </c>
      <c r="BN123" s="119"/>
      <c r="BO123" s="56"/>
      <c r="BP123" s="56"/>
      <c r="BQ123" s="56"/>
      <c r="BR123" s="56"/>
      <c r="BS123" s="56"/>
      <c r="BT123" s="56"/>
    </row>
    <row r="124" spans="1:72" x14ac:dyDescent="0.2">
      <c r="A124" s="43">
        <v>1415</v>
      </c>
      <c r="B124" s="43" t="s">
        <v>40</v>
      </c>
      <c r="C124" s="10" t="s">
        <v>107</v>
      </c>
      <c r="D124" s="10" t="s">
        <v>108</v>
      </c>
      <c r="E124" s="10" t="s">
        <v>109</v>
      </c>
      <c r="F124" s="90" t="s">
        <v>641</v>
      </c>
      <c r="G124" s="10">
        <v>201410</v>
      </c>
      <c r="H124" s="127" t="s">
        <v>267</v>
      </c>
      <c r="I124" s="128"/>
      <c r="J124" s="127"/>
      <c r="K124" s="205" t="s">
        <v>313</v>
      </c>
      <c r="L124" s="14" t="s">
        <v>831</v>
      </c>
      <c r="M124" s="100" t="s">
        <v>897</v>
      </c>
      <c r="N124" s="14">
        <v>21747</v>
      </c>
      <c r="O124" s="14">
        <v>0</v>
      </c>
      <c r="P124" s="357">
        <v>0</v>
      </c>
      <c r="Q124" s="14">
        <v>21747</v>
      </c>
      <c r="R124" s="43"/>
      <c r="S124" s="199">
        <v>7474</v>
      </c>
      <c r="T124" s="10">
        <f t="shared" si="49"/>
        <v>0</v>
      </c>
      <c r="U124" s="10">
        <f t="shared" si="50"/>
        <v>7474</v>
      </c>
      <c r="V124" s="43"/>
      <c r="W124" s="206">
        <v>2700</v>
      </c>
      <c r="X124" s="343">
        <f t="shared" si="51"/>
        <v>4774</v>
      </c>
      <c r="Y124" s="14">
        <v>1</v>
      </c>
      <c r="Z124" s="14">
        <v>2</v>
      </c>
      <c r="AA124" s="139">
        <v>2</v>
      </c>
      <c r="AB124" s="139"/>
      <c r="AC124" s="139">
        <v>2</v>
      </c>
      <c r="AE124" s="139"/>
      <c r="AF124" s="197"/>
      <c r="AG124" s="14" t="s">
        <v>267</v>
      </c>
      <c r="AH124" s="57" t="s">
        <v>314</v>
      </c>
      <c r="AI124" s="14"/>
      <c r="AJ124" s="14"/>
      <c r="BA124" s="478">
        <f t="shared" si="52"/>
        <v>0</v>
      </c>
      <c r="BB124" s="480">
        <f t="shared" si="53"/>
        <v>0</v>
      </c>
      <c r="BC124" s="483">
        <f t="shared" si="54"/>
        <v>4774</v>
      </c>
      <c r="BD124" s="380">
        <f t="shared" si="55"/>
        <v>0.63874765854963877</v>
      </c>
      <c r="BE124" s="63"/>
      <c r="BH124" s="1" t="s">
        <v>288</v>
      </c>
      <c r="BI124" s="1" t="s">
        <v>288</v>
      </c>
      <c r="BN124" s="55"/>
      <c r="BO124" s="56"/>
      <c r="BP124" s="56"/>
      <c r="BQ124" s="56"/>
      <c r="BR124" s="56"/>
      <c r="BS124" s="56"/>
      <c r="BT124" s="56"/>
    </row>
    <row r="125" spans="1:72" x14ac:dyDescent="0.2">
      <c r="A125" s="43">
        <v>1415</v>
      </c>
      <c r="B125" s="43" t="s">
        <v>40</v>
      </c>
      <c r="C125" s="10" t="s">
        <v>124</v>
      </c>
      <c r="D125" s="10" t="s">
        <v>125</v>
      </c>
      <c r="E125" s="10" t="s">
        <v>126</v>
      </c>
      <c r="F125" s="90" t="s">
        <v>641</v>
      </c>
      <c r="G125" s="10">
        <v>201410</v>
      </c>
      <c r="H125" s="127" t="s">
        <v>267</v>
      </c>
      <c r="I125" s="128"/>
      <c r="J125" s="127"/>
      <c r="K125" s="205" t="s">
        <v>313</v>
      </c>
      <c r="L125" s="14" t="s">
        <v>831</v>
      </c>
      <c r="M125" s="100" t="s">
        <v>897</v>
      </c>
      <c r="N125" s="14">
        <v>21747</v>
      </c>
      <c r="O125" s="14">
        <v>0</v>
      </c>
      <c r="P125" s="357">
        <v>0</v>
      </c>
      <c r="Q125" s="14">
        <v>21747</v>
      </c>
      <c r="R125" s="43"/>
      <c r="S125" s="199">
        <v>7474</v>
      </c>
      <c r="T125" s="10">
        <f t="shared" si="49"/>
        <v>0</v>
      </c>
      <c r="U125" s="10">
        <f t="shared" si="50"/>
        <v>7474</v>
      </c>
      <c r="V125" s="43"/>
      <c r="W125" s="206">
        <v>2700</v>
      </c>
      <c r="X125" s="343">
        <f t="shared" si="51"/>
        <v>4774</v>
      </c>
      <c r="Y125" s="14">
        <v>2</v>
      </c>
      <c r="Z125" s="14">
        <v>1</v>
      </c>
      <c r="AA125" s="139">
        <v>2</v>
      </c>
      <c r="AB125" s="139">
        <v>2</v>
      </c>
      <c r="AC125" s="139">
        <v>2</v>
      </c>
      <c r="AE125" s="139"/>
      <c r="AF125" s="197"/>
      <c r="AG125" s="14" t="s">
        <v>267</v>
      </c>
      <c r="AH125" s="100" t="s">
        <v>314</v>
      </c>
      <c r="AI125" s="14"/>
      <c r="AJ125" s="14"/>
      <c r="BA125" s="478">
        <f t="shared" si="52"/>
        <v>0</v>
      </c>
      <c r="BB125" s="480">
        <f t="shared" si="53"/>
        <v>0</v>
      </c>
      <c r="BC125" s="483">
        <f t="shared" si="54"/>
        <v>4774</v>
      </c>
      <c r="BD125" s="380">
        <f t="shared" si="55"/>
        <v>0.63874765854963877</v>
      </c>
      <c r="BE125" s="63"/>
    </row>
    <row r="126" spans="1:72" s="102" customFormat="1" x14ac:dyDescent="0.2">
      <c r="A126" s="10">
        <v>1415</v>
      </c>
      <c r="B126" s="10" t="s">
        <v>40</v>
      </c>
      <c r="C126" s="10" t="s">
        <v>127</v>
      </c>
      <c r="D126" s="10" t="s">
        <v>128</v>
      </c>
      <c r="E126" s="10" t="s">
        <v>129</v>
      </c>
      <c r="F126" s="90" t="s">
        <v>641</v>
      </c>
      <c r="G126" s="10">
        <v>201410</v>
      </c>
      <c r="H126" s="127" t="s">
        <v>267</v>
      </c>
      <c r="I126" s="127"/>
      <c r="J126" s="128"/>
      <c r="K126" s="516" t="s">
        <v>313</v>
      </c>
      <c r="L126" s="1" t="s">
        <v>812</v>
      </c>
      <c r="M126" s="100" t="s">
        <v>897</v>
      </c>
      <c r="N126" s="14">
        <v>21747</v>
      </c>
      <c r="O126" s="1">
        <v>0</v>
      </c>
      <c r="P126" s="356">
        <v>0</v>
      </c>
      <c r="Q126" s="1">
        <v>21747</v>
      </c>
      <c r="R126" s="10"/>
      <c r="S126" s="199">
        <v>7474</v>
      </c>
      <c r="T126" s="10">
        <f t="shared" si="49"/>
        <v>0</v>
      </c>
      <c r="U126" s="10">
        <f t="shared" si="50"/>
        <v>7474</v>
      </c>
      <c r="V126" s="10"/>
      <c r="W126" s="29">
        <v>2700</v>
      </c>
      <c r="X126" s="343">
        <f t="shared" si="51"/>
        <v>4774</v>
      </c>
      <c r="Y126" s="24">
        <v>1.5</v>
      </c>
      <c r="Z126" s="24"/>
      <c r="AA126" s="139">
        <v>3</v>
      </c>
      <c r="AB126" s="139"/>
      <c r="AC126" s="139">
        <v>3</v>
      </c>
      <c r="AD126" s="244"/>
      <c r="AE126" s="139"/>
      <c r="AF126" s="517"/>
      <c r="AG126" s="1" t="s">
        <v>267</v>
      </c>
      <c r="AH126" s="102" t="s">
        <v>314</v>
      </c>
      <c r="AI126" s="1"/>
      <c r="AJ126" s="1"/>
      <c r="AK126" s="151"/>
      <c r="AL126" s="1"/>
      <c r="AM126" s="1"/>
      <c r="AN126" s="1"/>
      <c r="AO126" s="1"/>
      <c r="AP126" s="1"/>
      <c r="AQ126" s="1"/>
      <c r="AR126" s="1"/>
      <c r="AS126" s="1"/>
      <c r="AT126" s="1"/>
      <c r="AU126" s="1"/>
      <c r="AV126" s="1"/>
      <c r="AW126" s="1"/>
      <c r="AX126" s="1"/>
      <c r="AY126" s="1"/>
      <c r="AZ126" s="1"/>
      <c r="BA126" s="478">
        <f t="shared" si="52"/>
        <v>0</v>
      </c>
      <c r="BB126" s="480">
        <f t="shared" si="53"/>
        <v>0</v>
      </c>
      <c r="BC126" s="483">
        <f t="shared" si="54"/>
        <v>4774</v>
      </c>
      <c r="BD126" s="380">
        <f t="shared" si="55"/>
        <v>0.63874765854963877</v>
      </c>
      <c r="BE126" s="63"/>
      <c r="BF126" s="1"/>
      <c r="BG126" s="1"/>
      <c r="BH126" s="1" t="s">
        <v>288</v>
      </c>
      <c r="BI126" s="1" t="s">
        <v>288</v>
      </c>
      <c r="BJ126" s="10"/>
      <c r="BK126" s="82"/>
      <c r="BL126" s="99"/>
      <c r="BM126" s="10"/>
      <c r="BN126" s="1"/>
      <c r="BO126" s="1"/>
      <c r="BP126" s="1"/>
      <c r="BQ126" s="1"/>
      <c r="BR126" s="1"/>
      <c r="BS126" s="1"/>
      <c r="BT126" s="1"/>
    </row>
    <row r="127" spans="1:72" x14ac:dyDescent="0.2">
      <c r="A127" s="43">
        <v>1415</v>
      </c>
      <c r="B127" s="43" t="s">
        <v>40</v>
      </c>
      <c r="C127" s="10" t="s">
        <v>147</v>
      </c>
      <c r="D127" s="10" t="s">
        <v>148</v>
      </c>
      <c r="E127" s="10" t="s">
        <v>146</v>
      </c>
      <c r="F127" s="90" t="s">
        <v>641</v>
      </c>
      <c r="G127" s="10">
        <v>201410</v>
      </c>
      <c r="H127" s="127" t="s">
        <v>267</v>
      </c>
      <c r="I127" s="128"/>
      <c r="J127" s="127"/>
      <c r="K127" s="205" t="s">
        <v>313</v>
      </c>
      <c r="L127" t="s">
        <v>827</v>
      </c>
      <c r="M127" s="100" t="s">
        <v>897</v>
      </c>
      <c r="N127">
        <v>21747</v>
      </c>
      <c r="O127">
        <v>0</v>
      </c>
      <c r="P127" s="358">
        <v>663</v>
      </c>
      <c r="Q127">
        <v>21084</v>
      </c>
      <c r="R127" s="43"/>
      <c r="S127" s="199">
        <v>7474</v>
      </c>
      <c r="T127" s="10">
        <f t="shared" si="49"/>
        <v>663</v>
      </c>
      <c r="U127" s="10">
        <f t="shared" si="50"/>
        <v>6811</v>
      </c>
      <c r="V127" s="43"/>
      <c r="W127" s="206">
        <v>2700</v>
      </c>
      <c r="X127" s="343">
        <f t="shared" si="51"/>
        <v>4111</v>
      </c>
      <c r="Y127" s="14">
        <v>2</v>
      </c>
      <c r="Z127" s="14"/>
      <c r="AA127" s="139">
        <v>2</v>
      </c>
      <c r="AB127" s="139">
        <v>2</v>
      </c>
      <c r="AC127" s="139">
        <v>2</v>
      </c>
      <c r="AE127" s="139"/>
      <c r="AF127" s="197"/>
      <c r="AG127" s="14" t="s">
        <v>267</v>
      </c>
      <c r="AH127" s="57" t="s">
        <v>314</v>
      </c>
      <c r="AI127" s="14"/>
      <c r="AJ127" s="14"/>
      <c r="BA127" s="478">
        <f t="shared" si="52"/>
        <v>0</v>
      </c>
      <c r="BB127" s="480">
        <f t="shared" si="53"/>
        <v>0</v>
      </c>
      <c r="BC127" s="483">
        <f t="shared" si="54"/>
        <v>4111</v>
      </c>
      <c r="BD127" s="380">
        <f t="shared" si="55"/>
        <v>0.55004013914905003</v>
      </c>
      <c r="BE127" s="63"/>
    </row>
    <row r="128" spans="1:72" s="491" customFormat="1" x14ac:dyDescent="0.2">
      <c r="A128" s="43">
        <v>1415</v>
      </c>
      <c r="B128" s="43" t="s">
        <v>40</v>
      </c>
      <c r="C128" s="10" t="s">
        <v>163</v>
      </c>
      <c r="D128" s="10" t="s">
        <v>164</v>
      </c>
      <c r="E128" s="10" t="s">
        <v>165</v>
      </c>
      <c r="F128" s="90" t="s">
        <v>641</v>
      </c>
      <c r="G128" s="10">
        <v>201410</v>
      </c>
      <c r="H128" s="127" t="s">
        <v>267</v>
      </c>
      <c r="I128" s="128"/>
      <c r="J128" s="240" t="s">
        <v>745</v>
      </c>
      <c r="K128" s="205" t="s">
        <v>313</v>
      </c>
      <c r="L128" s="14" t="s">
        <v>816</v>
      </c>
      <c r="M128" s="100" t="s">
        <v>897</v>
      </c>
      <c r="N128" s="14">
        <v>21747</v>
      </c>
      <c r="O128" s="14">
        <v>0</v>
      </c>
      <c r="P128" s="357">
        <v>0</v>
      </c>
      <c r="Q128" s="14">
        <v>21747</v>
      </c>
      <c r="R128" s="43"/>
      <c r="S128" s="90">
        <v>7474</v>
      </c>
      <c r="T128" s="10">
        <f t="shared" si="49"/>
        <v>0</v>
      </c>
      <c r="U128" s="10">
        <f t="shared" si="50"/>
        <v>7474</v>
      </c>
      <c r="V128" s="43"/>
      <c r="W128" s="206">
        <v>2700</v>
      </c>
      <c r="X128" s="343">
        <f t="shared" si="51"/>
        <v>4774</v>
      </c>
      <c r="Y128" s="14">
        <v>2</v>
      </c>
      <c r="Z128" s="14"/>
      <c r="AA128" s="139">
        <v>3</v>
      </c>
      <c r="AB128" s="139">
        <v>2</v>
      </c>
      <c r="AC128" s="139">
        <v>2.5</v>
      </c>
      <c r="AD128" s="244"/>
      <c r="AE128" s="139"/>
      <c r="AF128" s="197"/>
      <c r="AG128" s="14" t="s">
        <v>267</v>
      </c>
      <c r="AH128" s="100" t="s">
        <v>699</v>
      </c>
      <c r="AI128" s="57" t="s">
        <v>765</v>
      </c>
      <c r="AJ128" s="14"/>
      <c r="AK128" s="151"/>
      <c r="AL128" s="1">
        <v>1112</v>
      </c>
      <c r="AM128" s="1"/>
      <c r="AN128" s="1"/>
      <c r="AO128" s="1"/>
      <c r="AP128" s="1"/>
      <c r="AQ128" s="1"/>
      <c r="AR128" s="1"/>
      <c r="AS128" s="1"/>
      <c r="AT128" s="1"/>
      <c r="AU128" s="1"/>
      <c r="AV128" s="1"/>
      <c r="AW128" s="1"/>
      <c r="AX128" s="1"/>
      <c r="AY128" s="1"/>
      <c r="AZ128" s="1"/>
      <c r="BA128" s="478">
        <f t="shared" si="52"/>
        <v>1112</v>
      </c>
      <c r="BB128" s="480">
        <f t="shared" si="53"/>
        <v>1112</v>
      </c>
      <c r="BC128" s="483">
        <f t="shared" si="54"/>
        <v>3662</v>
      </c>
      <c r="BD128" s="380">
        <f t="shared" si="55"/>
        <v>0.48996521273748994</v>
      </c>
      <c r="BE128" s="63"/>
      <c r="BF128" s="1"/>
      <c r="BG128" s="1" t="s">
        <v>244</v>
      </c>
      <c r="BH128" s="1" t="s">
        <v>244</v>
      </c>
      <c r="BI128" s="1" t="s">
        <v>244</v>
      </c>
      <c r="BJ128" s="10"/>
      <c r="BK128" s="86"/>
      <c r="BL128" s="99"/>
      <c r="BM128" s="10"/>
      <c r="BN128" s="1"/>
      <c r="BO128" s="1"/>
      <c r="BP128" s="1"/>
      <c r="BQ128" s="1"/>
      <c r="BR128" s="1"/>
      <c r="BS128" s="1"/>
      <c r="BT128" s="1"/>
    </row>
    <row r="129" spans="1:72" s="424" customFormat="1" x14ac:dyDescent="0.2">
      <c r="A129" s="14">
        <v>1415</v>
      </c>
      <c r="B129" s="43" t="s">
        <v>40</v>
      </c>
      <c r="C129" s="10" t="s">
        <v>166</v>
      </c>
      <c r="D129" s="10" t="s">
        <v>105</v>
      </c>
      <c r="E129" s="10" t="s">
        <v>167</v>
      </c>
      <c r="F129" s="90" t="s">
        <v>641</v>
      </c>
      <c r="G129" s="10">
        <v>201410</v>
      </c>
      <c r="H129" s="127" t="s">
        <v>267</v>
      </c>
      <c r="I129" s="128"/>
      <c r="J129" s="240" t="s">
        <v>748</v>
      </c>
      <c r="K129" s="205" t="s">
        <v>313</v>
      </c>
      <c r="L129" s="14" t="s">
        <v>688</v>
      </c>
      <c r="M129" s="100" t="s">
        <v>897</v>
      </c>
      <c r="N129" s="14">
        <v>21747</v>
      </c>
      <c r="O129" s="14">
        <v>0</v>
      </c>
      <c r="P129" s="357">
        <v>0</v>
      </c>
      <c r="Q129" s="14">
        <v>21747</v>
      </c>
      <c r="R129" s="43"/>
      <c r="S129" s="90">
        <v>7474</v>
      </c>
      <c r="T129" s="10">
        <f t="shared" si="49"/>
        <v>0</v>
      </c>
      <c r="U129" s="10">
        <f t="shared" si="50"/>
        <v>7474</v>
      </c>
      <c r="V129" s="43"/>
      <c r="W129" s="206">
        <v>2700</v>
      </c>
      <c r="X129" s="343">
        <f t="shared" si="51"/>
        <v>4774</v>
      </c>
      <c r="Y129" s="209">
        <v>1.5</v>
      </c>
      <c r="Z129" s="209"/>
      <c r="AA129" s="139">
        <v>2</v>
      </c>
      <c r="AB129" s="139">
        <v>3</v>
      </c>
      <c r="AC129" s="139">
        <v>2.5</v>
      </c>
      <c r="AD129" s="244"/>
      <c r="AE129" s="139"/>
      <c r="AF129" s="197"/>
      <c r="AG129" s="14" t="s">
        <v>267</v>
      </c>
      <c r="AH129" s="100" t="s">
        <v>699</v>
      </c>
      <c r="AI129" s="258" t="s">
        <v>765</v>
      </c>
      <c r="AJ129" s="209"/>
      <c r="AK129" s="151"/>
      <c r="AL129" s="17"/>
      <c r="AM129" s="17"/>
      <c r="AN129" s="17"/>
      <c r="AO129" s="17"/>
      <c r="AP129" s="17"/>
      <c r="AQ129" s="17"/>
      <c r="AR129" s="17"/>
      <c r="AS129" s="17"/>
      <c r="AT129" s="17"/>
      <c r="AU129" s="17"/>
      <c r="AV129" s="17"/>
      <c r="AW129" s="17"/>
      <c r="AX129" s="17"/>
      <c r="AY129" s="17"/>
      <c r="AZ129" s="17"/>
      <c r="BA129" s="478">
        <f t="shared" si="52"/>
        <v>0</v>
      </c>
      <c r="BB129" s="480">
        <f t="shared" si="53"/>
        <v>0</v>
      </c>
      <c r="BC129" s="483">
        <f t="shared" si="54"/>
        <v>4774</v>
      </c>
      <c r="BD129" s="380">
        <f t="shared" si="55"/>
        <v>0.63874765854963877</v>
      </c>
      <c r="BE129" s="63"/>
      <c r="BF129" s="17"/>
      <c r="BG129" s="17" t="s">
        <v>244</v>
      </c>
      <c r="BH129" s="17" t="s">
        <v>288</v>
      </c>
      <c r="BI129" s="17" t="s">
        <v>288</v>
      </c>
      <c r="BJ129" s="10"/>
      <c r="BK129" s="85"/>
      <c r="BL129" s="99"/>
      <c r="BM129" s="10"/>
      <c r="BN129" s="1"/>
      <c r="BO129" s="1"/>
      <c r="BP129" s="1"/>
      <c r="BQ129" s="1"/>
      <c r="BR129" s="1"/>
      <c r="BS129" s="1"/>
      <c r="BT129" s="1"/>
    </row>
    <row r="130" spans="1:72" s="371" customFormat="1" x14ac:dyDescent="0.2">
      <c r="A130" s="43">
        <v>1415</v>
      </c>
      <c r="B130" s="43" t="s">
        <v>40</v>
      </c>
      <c r="C130" s="10" t="s">
        <v>47</v>
      </c>
      <c r="D130" s="10" t="s">
        <v>48</v>
      </c>
      <c r="E130" s="10" t="s">
        <v>49</v>
      </c>
      <c r="F130" s="90" t="s">
        <v>641</v>
      </c>
      <c r="G130" s="10">
        <v>201410</v>
      </c>
      <c r="H130" s="127" t="s">
        <v>267</v>
      </c>
      <c r="I130" s="128"/>
      <c r="J130" s="127"/>
      <c r="K130" s="205" t="s">
        <v>313</v>
      </c>
      <c r="L130" s="14" t="s">
        <v>812</v>
      </c>
      <c r="M130" s="100" t="s">
        <v>897</v>
      </c>
      <c r="N130" s="14">
        <v>21747</v>
      </c>
      <c r="O130" s="14">
        <v>0</v>
      </c>
      <c r="P130" s="357">
        <v>9778</v>
      </c>
      <c r="Q130" s="14">
        <v>11969</v>
      </c>
      <c r="R130" s="43"/>
      <c r="S130" s="199">
        <v>7474</v>
      </c>
      <c r="T130" s="10">
        <f t="shared" si="49"/>
        <v>9778</v>
      </c>
      <c r="U130" s="10">
        <f t="shared" si="50"/>
        <v>-2304</v>
      </c>
      <c r="V130" s="43"/>
      <c r="W130" s="206"/>
      <c r="X130" s="343">
        <f t="shared" si="51"/>
        <v>-2304</v>
      </c>
      <c r="Y130" s="14">
        <v>1</v>
      </c>
      <c r="Z130" s="14">
        <v>1</v>
      </c>
      <c r="AA130" s="139">
        <v>3</v>
      </c>
      <c r="AB130" s="139">
        <v>1</v>
      </c>
      <c r="AC130" s="139">
        <v>2</v>
      </c>
      <c r="AD130" s="244"/>
      <c r="AE130" s="139"/>
      <c r="AF130" s="197"/>
      <c r="AG130" s="14" t="s">
        <v>267</v>
      </c>
      <c r="AH130" s="57" t="s">
        <v>314</v>
      </c>
      <c r="AI130" s="14"/>
      <c r="AJ130" s="14"/>
      <c r="AK130" s="151"/>
      <c r="AL130" s="1"/>
      <c r="AM130" s="1"/>
      <c r="AN130" s="1"/>
      <c r="AO130" s="1"/>
      <c r="AP130" s="1"/>
      <c r="AQ130" s="1"/>
      <c r="AR130" s="1"/>
      <c r="AS130" s="1"/>
      <c r="AT130" s="1"/>
      <c r="AU130" s="1"/>
      <c r="AV130" s="1"/>
      <c r="AW130" s="1"/>
      <c r="AX130" s="1"/>
      <c r="AY130" s="1"/>
      <c r="AZ130" s="1"/>
      <c r="BA130" s="478">
        <f t="shared" si="52"/>
        <v>0</v>
      </c>
      <c r="BB130" s="480">
        <f t="shared" si="53"/>
        <v>0</v>
      </c>
      <c r="BC130" s="483">
        <f t="shared" si="54"/>
        <v>-2304</v>
      </c>
      <c r="BD130" s="380">
        <f t="shared" si="55"/>
        <v>-0.30826866470430825</v>
      </c>
      <c r="BE130" s="63"/>
      <c r="BF130" s="1"/>
      <c r="BG130" s="1"/>
      <c r="BH130" s="1" t="s">
        <v>288</v>
      </c>
      <c r="BI130" s="1"/>
      <c r="BJ130" s="10"/>
      <c r="BK130" s="82"/>
      <c r="BL130" s="99"/>
      <c r="BM130" s="10"/>
      <c r="BN130" s="1"/>
      <c r="BO130" s="265"/>
      <c r="BP130" s="265"/>
      <c r="BQ130" s="265"/>
      <c r="BR130" s="265"/>
      <c r="BS130" s="265"/>
      <c r="BT130" s="265"/>
    </row>
    <row r="131" spans="1:72" x14ac:dyDescent="0.2">
      <c r="A131" s="43">
        <v>1415</v>
      </c>
      <c r="B131" s="43" t="s">
        <v>40</v>
      </c>
      <c r="C131" s="10" t="s">
        <v>59</v>
      </c>
      <c r="D131" s="10" t="s">
        <v>60</v>
      </c>
      <c r="E131" s="10" t="s">
        <v>61</v>
      </c>
      <c r="F131" s="90" t="s">
        <v>641</v>
      </c>
      <c r="G131" s="10">
        <v>201410</v>
      </c>
      <c r="H131" s="127" t="s">
        <v>267</v>
      </c>
      <c r="I131" s="128"/>
      <c r="J131" s="240" t="s">
        <v>706</v>
      </c>
      <c r="K131" s="205" t="s">
        <v>313</v>
      </c>
      <c r="L131" s="14" t="s">
        <v>674</v>
      </c>
      <c r="M131" s="100" t="s">
        <v>897</v>
      </c>
      <c r="N131" s="14">
        <v>21747</v>
      </c>
      <c r="O131" s="14">
        <v>0</v>
      </c>
      <c r="P131" s="357">
        <v>999999</v>
      </c>
      <c r="Q131" s="14">
        <v>0</v>
      </c>
      <c r="R131" s="43"/>
      <c r="S131" s="90">
        <v>7474</v>
      </c>
      <c r="T131" s="10">
        <f t="shared" si="49"/>
        <v>999999</v>
      </c>
      <c r="U131" s="10">
        <f t="shared" si="50"/>
        <v>-992525</v>
      </c>
      <c r="V131" s="43"/>
      <c r="W131" s="206"/>
      <c r="X131" s="343">
        <f t="shared" si="51"/>
        <v>-992525</v>
      </c>
      <c r="Y131" s="14">
        <v>1</v>
      </c>
      <c r="Z131" s="14">
        <v>1</v>
      </c>
      <c r="AA131" s="139">
        <v>1</v>
      </c>
      <c r="AB131" s="139">
        <v>4</v>
      </c>
      <c r="AC131" s="139">
        <v>2.5</v>
      </c>
      <c r="AE131" s="139"/>
      <c r="AF131" s="197"/>
      <c r="AG131" s="14" t="s">
        <v>267</v>
      </c>
      <c r="AH131" s="57" t="s">
        <v>699</v>
      </c>
      <c r="AI131" s="100" t="s">
        <v>765</v>
      </c>
      <c r="AJ131" s="14"/>
      <c r="BA131" s="478">
        <f t="shared" si="52"/>
        <v>0</v>
      </c>
      <c r="BB131" s="480">
        <f t="shared" si="53"/>
        <v>0</v>
      </c>
      <c r="BC131" s="483">
        <f t="shared" si="54"/>
        <v>-992525</v>
      </c>
      <c r="BD131" s="380">
        <f t="shared" si="55"/>
        <v>-132.79702970297029</v>
      </c>
      <c r="BE131" s="63"/>
      <c r="BG131" s="1" t="s">
        <v>244</v>
      </c>
      <c r="BH131" s="1" t="s">
        <v>288</v>
      </c>
      <c r="BI131" s="1" t="s">
        <v>288</v>
      </c>
      <c r="BN131" s="17"/>
      <c r="BO131" s="265"/>
      <c r="BP131" s="265"/>
      <c r="BQ131" s="265"/>
      <c r="BR131" s="265"/>
      <c r="BS131" s="265"/>
      <c r="BT131" s="265"/>
    </row>
    <row r="132" spans="1:72" x14ac:dyDescent="0.2">
      <c r="A132" s="208">
        <v>1415</v>
      </c>
      <c r="B132" s="208" t="s">
        <v>40</v>
      </c>
      <c r="C132" s="119" t="s">
        <v>69</v>
      </c>
      <c r="D132" s="119" t="s">
        <v>70</v>
      </c>
      <c r="E132" s="119" t="s">
        <v>71</v>
      </c>
      <c r="F132" s="319" t="s">
        <v>641</v>
      </c>
      <c r="G132" s="119">
        <v>201410</v>
      </c>
      <c r="H132" s="238" t="s">
        <v>267</v>
      </c>
      <c r="I132" s="215"/>
      <c r="J132" s="238"/>
      <c r="K132" s="320" t="s">
        <v>313</v>
      </c>
      <c r="L132" s="208" t="s">
        <v>824</v>
      </c>
      <c r="M132" s="337" t="s">
        <v>852</v>
      </c>
      <c r="N132" s="208">
        <v>21747</v>
      </c>
      <c r="O132" s="208">
        <v>0</v>
      </c>
      <c r="P132" s="357">
        <v>14727</v>
      </c>
      <c r="Q132" s="208">
        <v>7020</v>
      </c>
      <c r="R132" s="208"/>
      <c r="S132" s="321">
        <v>7474</v>
      </c>
      <c r="T132" s="10">
        <f t="shared" si="49"/>
        <v>14727</v>
      </c>
      <c r="U132" s="10">
        <f t="shared" si="50"/>
        <v>-7253</v>
      </c>
      <c r="V132" s="208"/>
      <c r="W132" s="322"/>
      <c r="X132" s="343">
        <f t="shared" si="51"/>
        <v>-7253</v>
      </c>
      <c r="Y132" s="208">
        <v>1</v>
      </c>
      <c r="Z132" s="208">
        <v>1</v>
      </c>
      <c r="AA132" s="119">
        <v>2</v>
      </c>
      <c r="AB132" s="119"/>
      <c r="AC132" s="119">
        <v>2</v>
      </c>
      <c r="AD132" s="323"/>
      <c r="AE132" s="119"/>
      <c r="AF132" s="367"/>
      <c r="AG132" s="208" t="s">
        <v>267</v>
      </c>
      <c r="AH132" s="239" t="s">
        <v>314</v>
      </c>
      <c r="AI132" s="208"/>
      <c r="AJ132" s="208"/>
      <c r="AL132" s="119"/>
      <c r="AM132" s="119"/>
      <c r="AN132" s="119"/>
      <c r="AO132" s="119"/>
      <c r="AP132" s="119"/>
      <c r="AQ132" s="119"/>
      <c r="AR132" s="119"/>
      <c r="AS132" s="119"/>
      <c r="AT132" s="119"/>
      <c r="AU132" s="119"/>
      <c r="AV132" s="119"/>
      <c r="AW132" s="324"/>
      <c r="AX132" s="325"/>
      <c r="AY132" s="326"/>
      <c r="AZ132" s="325"/>
      <c r="BA132" s="478">
        <f t="shared" si="52"/>
        <v>0</v>
      </c>
      <c r="BB132" s="480">
        <f t="shared" si="53"/>
        <v>0</v>
      </c>
      <c r="BC132" s="483">
        <f t="shared" si="54"/>
        <v>-7253</v>
      </c>
      <c r="BD132" s="380">
        <f t="shared" si="55"/>
        <v>-0.97043082686647042</v>
      </c>
      <c r="BE132" s="121"/>
      <c r="BF132" s="119"/>
      <c r="BG132" s="119"/>
      <c r="BH132" s="119"/>
      <c r="BI132" s="119"/>
      <c r="BK132" s="122"/>
      <c r="BL132" s="120"/>
      <c r="BM132" s="119"/>
      <c r="BN132" s="119"/>
      <c r="BO132" s="265"/>
      <c r="BP132" s="265"/>
      <c r="BQ132" s="265"/>
      <c r="BR132" s="265"/>
      <c r="BS132" s="265"/>
      <c r="BT132" s="265"/>
    </row>
    <row r="133" spans="1:72" x14ac:dyDescent="0.2">
      <c r="A133" s="43">
        <v>1415</v>
      </c>
      <c r="B133" s="43" t="s">
        <v>40</v>
      </c>
      <c r="C133" s="10" t="s">
        <v>73</v>
      </c>
      <c r="D133" s="10" t="s">
        <v>74</v>
      </c>
      <c r="E133" s="10" t="s">
        <v>75</v>
      </c>
      <c r="F133" s="10" t="s">
        <v>646</v>
      </c>
      <c r="G133" s="10">
        <v>201410</v>
      </c>
      <c r="H133" s="127" t="s">
        <v>267</v>
      </c>
      <c r="I133" s="128"/>
      <c r="J133" s="240" t="s">
        <v>713</v>
      </c>
      <c r="K133" s="205" t="s">
        <v>313</v>
      </c>
      <c r="L133" s="14" t="s">
        <v>827</v>
      </c>
      <c r="M133" s="100" t="s">
        <v>897</v>
      </c>
      <c r="N133" s="14">
        <v>21747</v>
      </c>
      <c r="O133" s="14">
        <v>0</v>
      </c>
      <c r="P133" s="357">
        <v>7728</v>
      </c>
      <c r="Q133" s="14">
        <v>14019</v>
      </c>
      <c r="R133" s="43"/>
      <c r="S133" s="10">
        <v>7474</v>
      </c>
      <c r="T133" s="10">
        <f t="shared" si="49"/>
        <v>7728</v>
      </c>
      <c r="U133" s="10">
        <f t="shared" si="50"/>
        <v>-254</v>
      </c>
      <c r="V133" s="43"/>
      <c r="W133" s="206"/>
      <c r="X133" s="343">
        <f t="shared" si="51"/>
        <v>-254</v>
      </c>
      <c r="Y133" s="14">
        <v>1</v>
      </c>
      <c r="Z133" s="14">
        <v>1</v>
      </c>
      <c r="AA133" s="139">
        <v>1</v>
      </c>
      <c r="AB133" s="139"/>
      <c r="AC133" s="139">
        <v>1</v>
      </c>
      <c r="AD133" s="244">
        <v>1</v>
      </c>
      <c r="AE133" s="139"/>
      <c r="AF133" s="197"/>
      <c r="AG133" s="14" t="s">
        <v>267</v>
      </c>
      <c r="AH133" s="57" t="s">
        <v>699</v>
      </c>
      <c r="AI133" s="57" t="s">
        <v>765</v>
      </c>
      <c r="AJ133" s="14"/>
      <c r="AW133" s="1">
        <v>600</v>
      </c>
      <c r="BA133" s="478">
        <f t="shared" si="52"/>
        <v>600</v>
      </c>
      <c r="BB133" s="480">
        <f t="shared" si="53"/>
        <v>600</v>
      </c>
      <c r="BC133" s="483">
        <f t="shared" si="54"/>
        <v>-854</v>
      </c>
      <c r="BD133" s="380">
        <f t="shared" si="55"/>
        <v>-0.11426277762911426</v>
      </c>
      <c r="BE133" s="63"/>
      <c r="BG133" s="1" t="s">
        <v>244</v>
      </c>
      <c r="BH133" s="1" t="s">
        <v>244</v>
      </c>
      <c r="BI133" s="1" t="s">
        <v>244</v>
      </c>
      <c r="BO133" s="265"/>
      <c r="BP133" s="265"/>
      <c r="BQ133" s="265"/>
      <c r="BR133" s="265"/>
      <c r="BS133" s="265"/>
      <c r="BT133" s="265"/>
    </row>
    <row r="134" spans="1:72" x14ac:dyDescent="0.2">
      <c r="A134" s="43">
        <v>1415</v>
      </c>
      <c r="B134" s="43" t="s">
        <v>40</v>
      </c>
      <c r="C134" s="10" t="s">
        <v>80</v>
      </c>
      <c r="D134" s="10" t="s">
        <v>81</v>
      </c>
      <c r="E134" s="10" t="s">
        <v>82</v>
      </c>
      <c r="F134" s="90" t="s">
        <v>641</v>
      </c>
      <c r="G134" s="10">
        <v>201410</v>
      </c>
      <c r="H134" s="127" t="s">
        <v>267</v>
      </c>
      <c r="I134" s="128"/>
      <c r="J134" s="127"/>
      <c r="K134" s="205" t="s">
        <v>313</v>
      </c>
      <c r="L134" s="14" t="s">
        <v>831</v>
      </c>
      <c r="M134" s="100" t="s">
        <v>897</v>
      </c>
      <c r="N134" s="14">
        <v>21747</v>
      </c>
      <c r="O134" s="14">
        <v>0</v>
      </c>
      <c r="P134" s="357">
        <v>9078</v>
      </c>
      <c r="Q134" s="14">
        <v>12669</v>
      </c>
      <c r="R134" s="43"/>
      <c r="S134" s="199">
        <v>7474</v>
      </c>
      <c r="T134" s="10">
        <f t="shared" si="49"/>
        <v>9078</v>
      </c>
      <c r="U134" s="10">
        <f t="shared" si="50"/>
        <v>-1604</v>
      </c>
      <c r="V134" s="43"/>
      <c r="W134" s="206"/>
      <c r="X134" s="343">
        <f t="shared" si="51"/>
        <v>-1604</v>
      </c>
      <c r="Y134" s="14">
        <v>1.5</v>
      </c>
      <c r="Z134" s="14"/>
      <c r="AA134" s="139">
        <v>1</v>
      </c>
      <c r="AB134" s="139">
        <v>1</v>
      </c>
      <c r="AC134" s="139">
        <v>1</v>
      </c>
      <c r="AE134" s="139"/>
      <c r="AF134" s="197"/>
      <c r="AG134" s="14" t="s">
        <v>267</v>
      </c>
      <c r="AH134" s="57" t="s">
        <v>314</v>
      </c>
      <c r="AI134" s="14"/>
      <c r="AJ134" s="14"/>
      <c r="AY134" s="1">
        <v>1800</v>
      </c>
      <c r="BA134" s="478">
        <f t="shared" si="52"/>
        <v>1800</v>
      </c>
      <c r="BB134" s="480">
        <f t="shared" si="53"/>
        <v>1800</v>
      </c>
      <c r="BC134" s="483">
        <f t="shared" si="54"/>
        <v>-3404</v>
      </c>
      <c r="BD134" s="380">
        <f t="shared" si="55"/>
        <v>-0.45544554455445546</v>
      </c>
      <c r="BE134" s="63"/>
      <c r="BN134" s="127"/>
      <c r="BO134" s="151"/>
      <c r="BP134" s="151"/>
      <c r="BQ134" s="151"/>
      <c r="BR134" s="151"/>
      <c r="BS134" s="151"/>
      <c r="BT134" s="151"/>
    </row>
    <row r="135" spans="1:72" x14ac:dyDescent="0.2">
      <c r="A135" s="43">
        <v>1415</v>
      </c>
      <c r="B135" s="43" t="s">
        <v>40</v>
      </c>
      <c r="C135" s="10" t="s">
        <v>83</v>
      </c>
      <c r="D135" s="10" t="s">
        <v>55</v>
      </c>
      <c r="E135" s="10" t="s">
        <v>84</v>
      </c>
      <c r="F135" s="90" t="s">
        <v>641</v>
      </c>
      <c r="G135" s="10">
        <v>201410</v>
      </c>
      <c r="H135" s="127" t="s">
        <v>267</v>
      </c>
      <c r="I135" s="128"/>
      <c r="J135" s="240" t="s">
        <v>719</v>
      </c>
      <c r="K135" s="205" t="s">
        <v>313</v>
      </c>
      <c r="L135" s="14" t="s">
        <v>831</v>
      </c>
      <c r="M135" s="100" t="s">
        <v>897</v>
      </c>
      <c r="N135" s="14">
        <v>21747</v>
      </c>
      <c r="O135" s="14">
        <v>0</v>
      </c>
      <c r="P135" s="357">
        <v>5495</v>
      </c>
      <c r="Q135" s="14">
        <v>16252</v>
      </c>
      <c r="R135" s="43"/>
      <c r="S135" s="90">
        <v>7474</v>
      </c>
      <c r="T135" s="10">
        <f t="shared" si="49"/>
        <v>5495</v>
      </c>
      <c r="U135" s="10">
        <f t="shared" si="50"/>
        <v>1979</v>
      </c>
      <c r="V135" s="43"/>
      <c r="W135" s="206"/>
      <c r="X135" s="343">
        <f t="shared" si="51"/>
        <v>1979</v>
      </c>
      <c r="Y135" s="43">
        <v>1</v>
      </c>
      <c r="Z135" s="43">
        <v>1</v>
      </c>
      <c r="AA135" s="139">
        <v>1</v>
      </c>
      <c r="AB135" s="139"/>
      <c r="AC135" s="139">
        <v>1</v>
      </c>
      <c r="AD135" s="244">
        <v>1</v>
      </c>
      <c r="AE135" s="139"/>
      <c r="AF135" s="197"/>
      <c r="AG135" s="43" t="s">
        <v>267</v>
      </c>
      <c r="AH135" s="100" t="s">
        <v>699</v>
      </c>
      <c r="AI135" s="100" t="s">
        <v>765</v>
      </c>
      <c r="AJ135" s="43"/>
      <c r="AL135" s="10"/>
      <c r="AM135" s="10"/>
      <c r="AN135" s="10"/>
      <c r="AO135" s="10"/>
      <c r="AP135" s="10"/>
      <c r="AQ135" s="10"/>
      <c r="AR135" s="10"/>
      <c r="AS135" s="10"/>
      <c r="AT135" s="10"/>
      <c r="AU135" s="10"/>
      <c r="AV135" s="10"/>
      <c r="AW135" s="10">
        <v>600</v>
      </c>
      <c r="AX135" s="10"/>
      <c r="AY135" s="10"/>
      <c r="AZ135" s="10"/>
      <c r="BA135" s="478">
        <f t="shared" si="52"/>
        <v>600</v>
      </c>
      <c r="BB135" s="480">
        <f t="shared" si="53"/>
        <v>600</v>
      </c>
      <c r="BC135" s="483">
        <f t="shared" si="54"/>
        <v>1379</v>
      </c>
      <c r="BD135" s="380">
        <f t="shared" si="55"/>
        <v>0.18450628846668451</v>
      </c>
      <c r="BE135" s="65"/>
      <c r="BF135" s="10"/>
      <c r="BG135" s="10" t="s">
        <v>244</v>
      </c>
      <c r="BH135" s="10" t="s">
        <v>244</v>
      </c>
      <c r="BI135" s="10" t="s">
        <v>244</v>
      </c>
      <c r="BK135" s="218"/>
    </row>
    <row r="136" spans="1:72" x14ac:dyDescent="0.2">
      <c r="A136" s="43">
        <v>1415</v>
      </c>
      <c r="B136" s="43" t="s">
        <v>40</v>
      </c>
      <c r="C136" s="10" t="s">
        <v>93</v>
      </c>
      <c r="D136" s="10" t="s">
        <v>50</v>
      </c>
      <c r="E136" s="10" t="s">
        <v>94</v>
      </c>
      <c r="F136" s="90" t="s">
        <v>641</v>
      </c>
      <c r="G136" s="10">
        <v>201410</v>
      </c>
      <c r="H136" s="127" t="s">
        <v>267</v>
      </c>
      <c r="I136" s="128"/>
      <c r="J136" s="127"/>
      <c r="K136" s="205" t="s">
        <v>313</v>
      </c>
      <c r="L136" s="14" t="s">
        <v>833</v>
      </c>
      <c r="M136" s="100" t="s">
        <v>897</v>
      </c>
      <c r="N136" s="14">
        <v>21747</v>
      </c>
      <c r="O136" s="14">
        <v>0</v>
      </c>
      <c r="P136" s="357">
        <v>2569</v>
      </c>
      <c r="Q136" s="14">
        <v>19178</v>
      </c>
      <c r="R136" s="43"/>
      <c r="S136" s="199">
        <v>7474</v>
      </c>
      <c r="T136" s="10">
        <f t="shared" si="49"/>
        <v>2569</v>
      </c>
      <c r="U136" s="10">
        <f t="shared" si="50"/>
        <v>4905</v>
      </c>
      <c r="V136" s="43"/>
      <c r="W136" s="206"/>
      <c r="X136" s="343">
        <f t="shared" si="51"/>
        <v>4905</v>
      </c>
      <c r="Y136" s="14">
        <v>2</v>
      </c>
      <c r="Z136" s="14"/>
      <c r="AA136" s="139">
        <v>1</v>
      </c>
      <c r="AB136" s="139">
        <v>3</v>
      </c>
      <c r="AC136" s="139">
        <v>2</v>
      </c>
      <c r="AF136" s="197"/>
      <c r="AG136" s="14" t="s">
        <v>267</v>
      </c>
      <c r="AH136" s="57" t="s">
        <v>314</v>
      </c>
      <c r="AI136" s="14"/>
      <c r="AJ136" s="14"/>
      <c r="BA136" s="478">
        <f t="shared" si="52"/>
        <v>0</v>
      </c>
      <c r="BB136" s="480">
        <f t="shared" si="53"/>
        <v>0</v>
      </c>
      <c r="BC136" s="483">
        <f t="shared" si="54"/>
        <v>4905</v>
      </c>
      <c r="BD136" s="380">
        <f t="shared" si="55"/>
        <v>0.65627508696815628</v>
      </c>
      <c r="BE136" s="63"/>
      <c r="BL136" s="109"/>
      <c r="BN136" s="119"/>
      <c r="BO136" s="151"/>
      <c r="BP136" s="151"/>
      <c r="BQ136" s="151"/>
      <c r="BR136" s="151"/>
      <c r="BS136" s="151"/>
      <c r="BT136" s="151"/>
    </row>
    <row r="137" spans="1:72" x14ac:dyDescent="0.2">
      <c r="A137" s="43">
        <v>1415</v>
      </c>
      <c r="B137" s="43" t="s">
        <v>40</v>
      </c>
      <c r="C137" s="10" t="s">
        <v>95</v>
      </c>
      <c r="D137" s="10" t="s">
        <v>96</v>
      </c>
      <c r="E137" s="10" t="s">
        <v>97</v>
      </c>
      <c r="F137" s="90" t="s">
        <v>641</v>
      </c>
      <c r="G137" s="10">
        <v>201410</v>
      </c>
      <c r="H137" s="127" t="s">
        <v>267</v>
      </c>
      <c r="I137" s="128"/>
      <c r="J137" s="240" t="s">
        <v>724</v>
      </c>
      <c r="K137" s="205" t="s">
        <v>313</v>
      </c>
      <c r="L137" s="14" t="s">
        <v>834</v>
      </c>
      <c r="M137" s="100" t="s">
        <v>897</v>
      </c>
      <c r="N137" s="14">
        <v>21747</v>
      </c>
      <c r="O137" s="14">
        <v>0</v>
      </c>
      <c r="P137" s="357">
        <v>2754</v>
      </c>
      <c r="Q137" s="14">
        <v>18993</v>
      </c>
      <c r="R137" s="43"/>
      <c r="S137" s="90">
        <v>7474</v>
      </c>
      <c r="T137" s="10">
        <f t="shared" si="49"/>
        <v>2754</v>
      </c>
      <c r="U137" s="10">
        <f t="shared" si="50"/>
        <v>4720</v>
      </c>
      <c r="V137" s="43"/>
      <c r="W137" s="206"/>
      <c r="X137" s="343">
        <f t="shared" si="51"/>
        <v>4720</v>
      </c>
      <c r="Y137" s="14">
        <v>1</v>
      </c>
      <c r="Z137" s="14">
        <v>1</v>
      </c>
      <c r="AA137" s="139">
        <v>2</v>
      </c>
      <c r="AB137" s="139"/>
      <c r="AC137" s="139">
        <v>2</v>
      </c>
      <c r="AF137" s="14"/>
      <c r="AG137" s="14" t="s">
        <v>267</v>
      </c>
      <c r="AH137" s="57" t="s">
        <v>699</v>
      </c>
      <c r="AI137" s="100" t="s">
        <v>765</v>
      </c>
      <c r="AJ137" s="14"/>
      <c r="BA137" s="478">
        <f t="shared" si="52"/>
        <v>0</v>
      </c>
      <c r="BB137" s="480">
        <f t="shared" si="53"/>
        <v>0</v>
      </c>
      <c r="BC137" s="483">
        <f t="shared" si="54"/>
        <v>4720</v>
      </c>
      <c r="BD137" s="380">
        <f t="shared" si="55"/>
        <v>0.63152261172063151</v>
      </c>
      <c r="BE137" s="63"/>
      <c r="BG137" s="1" t="s">
        <v>244</v>
      </c>
      <c r="BH137" s="1" t="s">
        <v>244</v>
      </c>
      <c r="BI137" s="1" t="s">
        <v>244</v>
      </c>
      <c r="BO137" s="119"/>
      <c r="BP137" s="119"/>
      <c r="BQ137" s="119"/>
      <c r="BR137" s="119"/>
      <c r="BS137" s="119"/>
      <c r="BT137" s="119"/>
    </row>
    <row r="138" spans="1:72" x14ac:dyDescent="0.2">
      <c r="A138" s="43">
        <v>1415</v>
      </c>
      <c r="B138" s="43" t="s">
        <v>40</v>
      </c>
      <c r="C138" s="10" t="s">
        <v>111</v>
      </c>
      <c r="D138" s="10" t="s">
        <v>112</v>
      </c>
      <c r="E138" s="10" t="s">
        <v>113</v>
      </c>
      <c r="F138" s="90" t="s">
        <v>641</v>
      </c>
      <c r="G138" s="10">
        <v>201410</v>
      </c>
      <c r="H138" s="127" t="s">
        <v>267</v>
      </c>
      <c r="I138" s="128"/>
      <c r="J138" s="240" t="s">
        <v>729</v>
      </c>
      <c r="K138" s="205" t="s">
        <v>313</v>
      </c>
      <c r="L138" s="14" t="s">
        <v>831</v>
      </c>
      <c r="M138" s="100" t="s">
        <v>897</v>
      </c>
      <c r="N138" s="14">
        <v>21747</v>
      </c>
      <c r="O138" s="14">
        <v>0</v>
      </c>
      <c r="P138" s="357">
        <v>35091</v>
      </c>
      <c r="Q138" s="14">
        <v>0</v>
      </c>
      <c r="R138" s="43"/>
      <c r="S138" s="10">
        <v>5439</v>
      </c>
      <c r="T138" s="10">
        <f t="shared" si="49"/>
        <v>35091</v>
      </c>
      <c r="U138" s="10">
        <f t="shared" si="50"/>
        <v>-29652</v>
      </c>
      <c r="V138" s="43"/>
      <c r="W138" s="206"/>
      <c r="X138" s="343">
        <f t="shared" si="51"/>
        <v>-29652</v>
      </c>
      <c r="Y138" s="14">
        <v>1.5</v>
      </c>
      <c r="Z138" s="14"/>
      <c r="AA138" s="139">
        <v>1</v>
      </c>
      <c r="AB138" s="139"/>
      <c r="AC138" s="139">
        <v>1</v>
      </c>
      <c r="AD138" s="244">
        <v>1</v>
      </c>
      <c r="AE138" s="139"/>
      <c r="AF138" s="197"/>
      <c r="AG138" s="14" t="s">
        <v>267</v>
      </c>
      <c r="AH138" s="57" t="s">
        <v>699</v>
      </c>
      <c r="AI138" s="57" t="s">
        <v>268</v>
      </c>
      <c r="AJ138" s="14"/>
      <c r="AW138" s="1">
        <v>600</v>
      </c>
      <c r="BA138" s="478">
        <f t="shared" si="52"/>
        <v>600</v>
      </c>
      <c r="BB138" s="480">
        <f t="shared" si="53"/>
        <v>600</v>
      </c>
      <c r="BC138" s="483">
        <f t="shared" si="54"/>
        <v>-30252</v>
      </c>
      <c r="BD138" s="380">
        <f t="shared" si="55"/>
        <v>-5.5620518477661332</v>
      </c>
      <c r="BE138" s="63"/>
      <c r="BG138" s="1" t="s">
        <v>244</v>
      </c>
      <c r="BH138" s="1" t="s">
        <v>244</v>
      </c>
      <c r="BI138" s="1" t="s">
        <v>244</v>
      </c>
      <c r="BN138" s="131"/>
      <c r="BO138" s="354"/>
      <c r="BP138" s="354"/>
      <c r="BQ138" s="354"/>
      <c r="BR138" s="354"/>
      <c r="BS138" s="354"/>
      <c r="BT138" s="354"/>
    </row>
    <row r="139" spans="1:72" x14ac:dyDescent="0.2">
      <c r="A139" s="195">
        <v>1415</v>
      </c>
      <c r="B139" s="195" t="s">
        <v>40</v>
      </c>
      <c r="C139" s="52" t="s">
        <v>114</v>
      </c>
      <c r="D139" s="52" t="s">
        <v>115</v>
      </c>
      <c r="E139" s="52" t="s">
        <v>116</v>
      </c>
      <c r="F139" s="90" t="s">
        <v>641</v>
      </c>
      <c r="G139" s="52">
        <v>201410</v>
      </c>
      <c r="H139" s="52" t="s">
        <v>267</v>
      </c>
      <c r="I139" s="195"/>
      <c r="J139" s="240" t="s">
        <v>730</v>
      </c>
      <c r="K139" s="404" t="s">
        <v>313</v>
      </c>
      <c r="L139" s="14" t="s">
        <v>688</v>
      </c>
      <c r="M139" s="100" t="s">
        <v>897</v>
      </c>
      <c r="N139" s="14">
        <v>21747</v>
      </c>
      <c r="O139" s="14">
        <v>0</v>
      </c>
      <c r="P139" s="357">
        <v>2839</v>
      </c>
      <c r="Q139" s="14">
        <v>18908</v>
      </c>
      <c r="R139" s="195"/>
      <c r="S139" s="90">
        <v>7474</v>
      </c>
      <c r="T139" s="10">
        <f t="shared" si="49"/>
        <v>2839</v>
      </c>
      <c r="U139" s="10">
        <f t="shared" si="50"/>
        <v>4635</v>
      </c>
      <c r="V139" s="195"/>
      <c r="W139" s="405"/>
      <c r="X139" s="343">
        <f t="shared" si="51"/>
        <v>4635</v>
      </c>
      <c r="Y139" s="45">
        <v>2</v>
      </c>
      <c r="Z139" s="45">
        <v>1</v>
      </c>
      <c r="AA139" s="141">
        <v>1</v>
      </c>
      <c r="AB139" s="141">
        <v>1</v>
      </c>
      <c r="AC139" s="141">
        <v>1</v>
      </c>
      <c r="AD139" s="250">
        <v>1</v>
      </c>
      <c r="AE139" s="141">
        <v>1</v>
      </c>
      <c r="AF139" s="203"/>
      <c r="AG139" s="45" t="s">
        <v>267</v>
      </c>
      <c r="AH139" s="45" t="s">
        <v>699</v>
      </c>
      <c r="AI139" s="45" t="s">
        <v>765</v>
      </c>
      <c r="AJ139" s="45"/>
      <c r="AK139" s="152"/>
      <c r="AL139" s="131"/>
      <c r="AM139" s="131"/>
      <c r="AN139" s="131"/>
      <c r="AO139" s="131"/>
      <c r="AP139" s="131"/>
      <c r="AQ139" s="131"/>
      <c r="AR139" s="131"/>
      <c r="AS139" s="131"/>
      <c r="AT139" s="131"/>
      <c r="AU139" s="131"/>
      <c r="AV139" s="131"/>
      <c r="AW139" s="131"/>
      <c r="AX139" s="131"/>
      <c r="AY139" s="131">
        <v>2491</v>
      </c>
      <c r="AZ139" s="131"/>
      <c r="BA139" s="382">
        <f t="shared" si="52"/>
        <v>2491</v>
      </c>
      <c r="BB139" s="480">
        <f t="shared" si="53"/>
        <v>2491</v>
      </c>
      <c r="BC139" s="483">
        <f t="shared" si="54"/>
        <v>2144</v>
      </c>
      <c r="BD139" s="380">
        <f t="shared" si="55"/>
        <v>0.28686111854428686</v>
      </c>
      <c r="BE139" s="65">
        <v>1</v>
      </c>
      <c r="BF139" s="131" t="s">
        <v>882</v>
      </c>
      <c r="BG139" s="131" t="s">
        <v>244</v>
      </c>
      <c r="BH139" s="131" t="s">
        <v>288</v>
      </c>
      <c r="BI139" s="131" t="s">
        <v>288</v>
      </c>
      <c r="BJ139" s="52"/>
      <c r="BK139" s="216"/>
      <c r="BL139" s="135"/>
      <c r="BM139" s="52"/>
      <c r="BN139" s="55"/>
    </row>
    <row r="140" spans="1:72" s="10" customFormat="1" x14ac:dyDescent="0.2">
      <c r="A140" s="43">
        <v>1415</v>
      </c>
      <c r="B140" s="43" t="s">
        <v>40</v>
      </c>
      <c r="C140" s="43" t="s">
        <v>117</v>
      </c>
      <c r="D140" s="43" t="s">
        <v>118</v>
      </c>
      <c r="E140" s="43" t="s">
        <v>119</v>
      </c>
      <c r="F140" s="90" t="s">
        <v>641</v>
      </c>
      <c r="G140" s="43">
        <v>201410</v>
      </c>
      <c r="H140" s="128" t="s">
        <v>267</v>
      </c>
      <c r="I140" s="128"/>
      <c r="J140" s="127"/>
      <c r="K140" s="205" t="s">
        <v>313</v>
      </c>
      <c r="L140" s="14" t="s">
        <v>835</v>
      </c>
      <c r="M140" s="100" t="s">
        <v>897</v>
      </c>
      <c r="N140" s="14">
        <v>21747</v>
      </c>
      <c r="O140" s="14">
        <v>0</v>
      </c>
      <c r="P140" s="357">
        <v>2731</v>
      </c>
      <c r="Q140" s="14">
        <v>19016</v>
      </c>
      <c r="R140" s="43"/>
      <c r="S140" s="199">
        <v>7474</v>
      </c>
      <c r="T140" s="10">
        <f t="shared" si="49"/>
        <v>2731</v>
      </c>
      <c r="U140" s="10">
        <f t="shared" si="50"/>
        <v>4743</v>
      </c>
      <c r="V140" s="43"/>
      <c r="W140" s="206"/>
      <c r="X140" s="343">
        <f t="shared" si="51"/>
        <v>4743</v>
      </c>
      <c r="Y140" s="14">
        <v>1.5</v>
      </c>
      <c r="Z140" s="14"/>
      <c r="AA140" s="139">
        <v>2</v>
      </c>
      <c r="AB140" s="139">
        <v>2</v>
      </c>
      <c r="AC140" s="139">
        <v>2</v>
      </c>
      <c r="AD140" s="244"/>
      <c r="AE140" s="139"/>
      <c r="AF140" s="25"/>
      <c r="AG140" s="1" t="s">
        <v>267</v>
      </c>
      <c r="AH140" s="177" t="s">
        <v>314</v>
      </c>
      <c r="AI140" s="1"/>
      <c r="AJ140" s="1"/>
      <c r="AK140" s="151"/>
      <c r="AL140" s="1"/>
      <c r="AM140" s="1"/>
      <c r="AN140" s="1"/>
      <c r="AO140" s="1"/>
      <c r="AP140" s="1"/>
      <c r="AQ140" s="1"/>
      <c r="AR140" s="1"/>
      <c r="AS140" s="1"/>
      <c r="AT140" s="1"/>
      <c r="AU140" s="1"/>
      <c r="AV140" s="1"/>
      <c r="AW140" s="1"/>
      <c r="AX140" s="1"/>
      <c r="AY140" s="1"/>
      <c r="AZ140" s="1"/>
      <c r="BA140" s="478">
        <f t="shared" si="52"/>
        <v>0</v>
      </c>
      <c r="BB140" s="480">
        <f t="shared" si="53"/>
        <v>0</v>
      </c>
      <c r="BC140" s="483">
        <f t="shared" si="54"/>
        <v>4743</v>
      </c>
      <c r="BD140" s="380">
        <f t="shared" si="55"/>
        <v>0.6345999464811346</v>
      </c>
      <c r="BE140" s="63"/>
      <c r="BF140" s="1"/>
      <c r="BG140" s="1" t="s">
        <v>288</v>
      </c>
      <c r="BH140" s="1"/>
      <c r="BI140" s="1"/>
      <c r="BK140" s="82"/>
      <c r="BL140" s="99"/>
      <c r="BN140" s="56"/>
      <c r="BO140" s="31"/>
      <c r="BP140" s="31"/>
      <c r="BQ140" s="31"/>
      <c r="BR140" s="31"/>
      <c r="BS140" s="31"/>
      <c r="BT140" s="31"/>
    </row>
    <row r="141" spans="1:72" s="10" customFormat="1" x14ac:dyDescent="0.2">
      <c r="A141" s="43">
        <v>1415</v>
      </c>
      <c r="B141" s="43" t="s">
        <v>40</v>
      </c>
      <c r="C141" s="43" t="s">
        <v>121</v>
      </c>
      <c r="D141" s="43" t="s">
        <v>122</v>
      </c>
      <c r="E141" s="43" t="s">
        <v>123</v>
      </c>
      <c r="F141" s="90" t="s">
        <v>641</v>
      </c>
      <c r="G141" s="43">
        <v>201410</v>
      </c>
      <c r="H141" s="128" t="s">
        <v>267</v>
      </c>
      <c r="I141" s="128"/>
      <c r="J141" s="127"/>
      <c r="K141" s="205" t="s">
        <v>313</v>
      </c>
      <c r="L141" s="14" t="s">
        <v>813</v>
      </c>
      <c r="M141" s="100" t="s">
        <v>897</v>
      </c>
      <c r="N141" s="14">
        <v>21747</v>
      </c>
      <c r="O141" s="14">
        <v>0</v>
      </c>
      <c r="P141" s="357">
        <v>10340</v>
      </c>
      <c r="Q141" s="14">
        <v>11407</v>
      </c>
      <c r="R141" s="43"/>
      <c r="S141" s="199">
        <v>7474</v>
      </c>
      <c r="T141" s="10">
        <f t="shared" si="49"/>
        <v>10340</v>
      </c>
      <c r="U141" s="10">
        <f t="shared" si="50"/>
        <v>-2866</v>
      </c>
      <c r="V141" s="43"/>
      <c r="W141" s="206"/>
      <c r="X141" s="343">
        <f t="shared" si="51"/>
        <v>-2866</v>
      </c>
      <c r="Y141" s="14">
        <v>1</v>
      </c>
      <c r="Z141" s="14"/>
      <c r="AA141" s="139">
        <v>1</v>
      </c>
      <c r="AB141" s="139"/>
      <c r="AC141" s="139">
        <v>1</v>
      </c>
      <c r="AD141" s="244"/>
      <c r="AE141" s="139"/>
      <c r="AF141" s="25"/>
      <c r="AG141" s="1" t="s">
        <v>267</v>
      </c>
      <c r="AH141" s="102" t="s">
        <v>314</v>
      </c>
      <c r="AI141" s="1"/>
      <c r="AJ141" s="1"/>
      <c r="AK141" s="151"/>
      <c r="AL141" s="1"/>
      <c r="AM141" s="1"/>
      <c r="AN141" s="1"/>
      <c r="AO141" s="1"/>
      <c r="AP141" s="1"/>
      <c r="AQ141" s="1"/>
      <c r="AR141" s="1"/>
      <c r="AS141" s="1"/>
      <c r="AT141" s="1"/>
      <c r="AU141" s="1"/>
      <c r="AV141" s="1"/>
      <c r="AW141" s="1"/>
      <c r="AX141" s="1"/>
      <c r="AY141" s="1"/>
      <c r="AZ141" s="1"/>
      <c r="BA141" s="478">
        <f t="shared" si="52"/>
        <v>0</v>
      </c>
      <c r="BB141" s="480">
        <f t="shared" si="53"/>
        <v>0</v>
      </c>
      <c r="BC141" s="483">
        <f t="shared" si="54"/>
        <v>-2866</v>
      </c>
      <c r="BD141" s="380">
        <f t="shared" si="55"/>
        <v>-0.38346267059138345</v>
      </c>
      <c r="BE141" s="63"/>
      <c r="BF141" s="1"/>
      <c r="BG141" s="1"/>
      <c r="BH141" s="1"/>
      <c r="BI141" s="1"/>
      <c r="BK141" s="82"/>
      <c r="BL141" s="99"/>
      <c r="BN141" s="1"/>
      <c r="BO141" s="1"/>
      <c r="BP141" s="1"/>
      <c r="BQ141" s="1"/>
      <c r="BR141" s="1"/>
      <c r="BS141" s="1"/>
      <c r="BT141" s="1"/>
    </row>
    <row r="142" spans="1:72" s="10" customFormat="1" x14ac:dyDescent="0.2">
      <c r="A142" s="43">
        <v>1415</v>
      </c>
      <c r="B142" s="43" t="s">
        <v>40</v>
      </c>
      <c r="C142" s="197" t="s">
        <v>221</v>
      </c>
      <c r="D142" s="197" t="s">
        <v>170</v>
      </c>
      <c r="E142" s="197" t="s">
        <v>222</v>
      </c>
      <c r="F142" s="110" t="s">
        <v>641</v>
      </c>
      <c r="G142" s="43">
        <v>201410</v>
      </c>
      <c r="H142" s="128" t="s">
        <v>267</v>
      </c>
      <c r="I142" s="128"/>
      <c r="J142" s="127"/>
      <c r="K142" s="205" t="s">
        <v>313</v>
      </c>
      <c r="L142" s="14" t="s">
        <v>835</v>
      </c>
      <c r="M142" s="100" t="s">
        <v>897</v>
      </c>
      <c r="N142" s="14">
        <v>21747</v>
      </c>
      <c r="O142" s="14">
        <v>0</v>
      </c>
      <c r="P142" s="357">
        <v>10877</v>
      </c>
      <c r="Q142" s="14">
        <v>10870</v>
      </c>
      <c r="R142" s="43"/>
      <c r="S142" s="199">
        <v>7474</v>
      </c>
      <c r="T142" s="10">
        <f t="shared" si="49"/>
        <v>10877</v>
      </c>
      <c r="U142" s="10">
        <f t="shared" si="50"/>
        <v>-3403</v>
      </c>
      <c r="V142" s="43"/>
      <c r="W142" s="206"/>
      <c r="X142" s="343">
        <f t="shared" si="51"/>
        <v>-3403</v>
      </c>
      <c r="Y142" s="67" t="s">
        <v>286</v>
      </c>
      <c r="Z142" s="67"/>
      <c r="AA142" s="137">
        <v>1</v>
      </c>
      <c r="AB142" s="137">
        <v>2</v>
      </c>
      <c r="AC142" s="137">
        <v>1.5</v>
      </c>
      <c r="AD142" s="244"/>
      <c r="AE142" s="137"/>
      <c r="AF142" s="58"/>
      <c r="AG142" s="55" t="s">
        <v>267</v>
      </c>
      <c r="AH142" s="226" t="s">
        <v>314</v>
      </c>
      <c r="AI142" s="55"/>
      <c r="AJ142" s="55"/>
      <c r="AK142" s="151"/>
      <c r="AL142" s="55"/>
      <c r="AM142" s="55"/>
      <c r="AN142" s="55"/>
      <c r="AO142" s="55"/>
      <c r="AP142" s="55"/>
      <c r="AQ142" s="55"/>
      <c r="AR142" s="55"/>
      <c r="AS142" s="55"/>
      <c r="AT142" s="55"/>
      <c r="AU142" s="55"/>
      <c r="AV142" s="55"/>
      <c r="AW142" s="55">
        <v>600</v>
      </c>
      <c r="AX142" s="55"/>
      <c r="AY142" s="55"/>
      <c r="AZ142" s="55"/>
      <c r="BA142" s="478">
        <f t="shared" si="52"/>
        <v>600</v>
      </c>
      <c r="BB142" s="480">
        <f t="shared" si="53"/>
        <v>600</v>
      </c>
      <c r="BC142" s="483">
        <f t="shared" si="54"/>
        <v>-4003</v>
      </c>
      <c r="BD142" s="380">
        <f t="shared" si="55"/>
        <v>-0.53559004549103562</v>
      </c>
      <c r="BE142" s="63"/>
      <c r="BF142" s="55"/>
      <c r="BG142" s="55"/>
      <c r="BH142" s="55"/>
      <c r="BI142" s="55"/>
      <c r="BK142" s="84"/>
      <c r="BL142" s="99"/>
      <c r="BN142" s="1"/>
      <c r="BO142" s="1"/>
      <c r="BP142" s="1"/>
      <c r="BQ142" s="1"/>
      <c r="BR142" s="1"/>
      <c r="BS142" s="1"/>
      <c r="BT142" s="1"/>
    </row>
    <row r="143" spans="1:72" x14ac:dyDescent="0.2">
      <c r="A143" s="43">
        <v>1415</v>
      </c>
      <c r="B143" s="43" t="s">
        <v>40</v>
      </c>
      <c r="C143" s="10" t="s">
        <v>131</v>
      </c>
      <c r="D143" s="10" t="s">
        <v>132</v>
      </c>
      <c r="E143" s="10" t="s">
        <v>133</v>
      </c>
      <c r="F143" s="90" t="s">
        <v>641</v>
      </c>
      <c r="G143" s="10">
        <v>201410</v>
      </c>
      <c r="H143" s="127" t="s">
        <v>267</v>
      </c>
      <c r="I143" s="128"/>
      <c r="J143" s="240" t="s">
        <v>737</v>
      </c>
      <c r="K143" s="205" t="s">
        <v>313</v>
      </c>
      <c r="L143" s="14" t="s">
        <v>812</v>
      </c>
      <c r="M143" s="100" t="s">
        <v>897</v>
      </c>
      <c r="N143" s="14">
        <v>21747</v>
      </c>
      <c r="O143" s="14">
        <v>0</v>
      </c>
      <c r="P143" s="357">
        <v>2668</v>
      </c>
      <c r="Q143" s="14">
        <v>19079</v>
      </c>
      <c r="R143" s="43"/>
      <c r="S143" s="90">
        <v>7474</v>
      </c>
      <c r="T143" s="10">
        <f t="shared" si="49"/>
        <v>2668</v>
      </c>
      <c r="U143" s="10">
        <f t="shared" si="50"/>
        <v>4806</v>
      </c>
      <c r="V143" s="43"/>
      <c r="W143" s="206"/>
      <c r="X143" s="343">
        <f t="shared" si="51"/>
        <v>4806</v>
      </c>
      <c r="Y143" s="67">
        <v>1</v>
      </c>
      <c r="Z143" s="67"/>
      <c r="AA143" s="139">
        <v>2</v>
      </c>
      <c r="AB143" s="139">
        <v>2</v>
      </c>
      <c r="AC143" s="139">
        <v>2</v>
      </c>
      <c r="AE143" s="139"/>
      <c r="AF143" s="197"/>
      <c r="AG143" s="43" t="s">
        <v>267</v>
      </c>
      <c r="AH143" s="100" t="s">
        <v>699</v>
      </c>
      <c r="AI143" s="100" t="s">
        <v>765</v>
      </c>
      <c r="AJ143" s="43"/>
      <c r="AL143" s="10"/>
      <c r="AM143" s="10"/>
      <c r="AN143" s="10"/>
      <c r="AO143" s="10"/>
      <c r="AP143" s="10"/>
      <c r="AQ143" s="10"/>
      <c r="AR143" s="10"/>
      <c r="AS143" s="10"/>
      <c r="AT143" s="10"/>
      <c r="AU143" s="10"/>
      <c r="AV143" s="10"/>
      <c r="AW143" s="10"/>
      <c r="AX143" s="10"/>
      <c r="AY143" s="10"/>
      <c r="AZ143" s="10"/>
      <c r="BA143" s="478">
        <f t="shared" si="52"/>
        <v>0</v>
      </c>
      <c r="BB143" s="480">
        <f t="shared" si="53"/>
        <v>0</v>
      </c>
      <c r="BC143" s="483">
        <f t="shared" si="54"/>
        <v>4806</v>
      </c>
      <c r="BD143" s="380">
        <f t="shared" si="55"/>
        <v>0.64302916778164299</v>
      </c>
      <c r="BE143" s="65"/>
      <c r="BF143" s="102"/>
      <c r="BG143" s="10" t="s">
        <v>244</v>
      </c>
      <c r="BH143" s="10" t="s">
        <v>288</v>
      </c>
      <c r="BI143" s="10" t="s">
        <v>244</v>
      </c>
      <c r="BK143" s="218"/>
      <c r="BM143" s="10" t="s">
        <v>888</v>
      </c>
    </row>
    <row r="144" spans="1:72" x14ac:dyDescent="0.2">
      <c r="A144" s="43">
        <v>1415</v>
      </c>
      <c r="B144" s="43" t="s">
        <v>40</v>
      </c>
      <c r="C144" s="10" t="s">
        <v>134</v>
      </c>
      <c r="D144" s="10" t="s">
        <v>135</v>
      </c>
      <c r="E144" s="10" t="s">
        <v>136</v>
      </c>
      <c r="F144" s="90" t="s">
        <v>641</v>
      </c>
      <c r="G144" s="10">
        <v>201410</v>
      </c>
      <c r="H144" s="127" t="s">
        <v>267</v>
      </c>
      <c r="I144" s="128"/>
      <c r="J144" s="127"/>
      <c r="K144" s="205" t="s">
        <v>313</v>
      </c>
      <c r="L144" s="14" t="s">
        <v>840</v>
      </c>
      <c r="M144" s="100" t="s">
        <v>897</v>
      </c>
      <c r="N144" s="14">
        <v>21747</v>
      </c>
      <c r="O144" s="14">
        <v>0</v>
      </c>
      <c r="P144" s="357">
        <v>13018</v>
      </c>
      <c r="Q144" s="14">
        <v>8729</v>
      </c>
      <c r="R144" s="43"/>
      <c r="S144" s="199">
        <v>7474</v>
      </c>
      <c r="T144" s="10">
        <f t="shared" ref="T144:T175" si="56">P144</f>
        <v>13018</v>
      </c>
      <c r="U144" s="10">
        <f t="shared" ref="U144:U175" si="57">S144-T144</f>
        <v>-5544</v>
      </c>
      <c r="V144" s="43"/>
      <c r="W144" s="206"/>
      <c r="X144" s="343">
        <f t="shared" ref="X144:X175" si="58">U144-(V144+W144)</f>
        <v>-5544</v>
      </c>
      <c r="Y144" s="14">
        <v>1.5</v>
      </c>
      <c r="Z144" s="14"/>
      <c r="AA144" s="139">
        <v>3</v>
      </c>
      <c r="AB144" s="139"/>
      <c r="AC144" s="139">
        <v>3</v>
      </c>
      <c r="AE144" s="139"/>
      <c r="AF144" s="197"/>
      <c r="AG144" s="14" t="s">
        <v>267</v>
      </c>
      <c r="AH144" s="231" t="s">
        <v>314</v>
      </c>
      <c r="AI144" s="14"/>
      <c r="AJ144" s="14"/>
      <c r="BA144" s="478">
        <f t="shared" ref="BA144:BA175" si="59">SUM(AL144:AZ144)</f>
        <v>0</v>
      </c>
      <c r="BB144" s="480">
        <f t="shared" ref="BB144:BB175" si="60">V144+BA144</f>
        <v>0</v>
      </c>
      <c r="BC144" s="483">
        <f t="shared" ref="BC144:BC175" si="61">X144-BA144</f>
        <v>-5544</v>
      </c>
      <c r="BD144" s="380">
        <f t="shared" ref="BD144:BD175" si="62">BC144/S144</f>
        <v>-0.74177147444474179</v>
      </c>
      <c r="BE144" s="63"/>
    </row>
    <row r="145" spans="1:72" x14ac:dyDescent="0.2">
      <c r="A145" s="208">
        <v>1415</v>
      </c>
      <c r="B145" s="208" t="s">
        <v>40</v>
      </c>
      <c r="C145" s="119" t="s">
        <v>143</v>
      </c>
      <c r="D145" s="119" t="s">
        <v>144</v>
      </c>
      <c r="E145" s="119" t="s">
        <v>145</v>
      </c>
      <c r="F145" s="319" t="s">
        <v>641</v>
      </c>
      <c r="G145" s="119">
        <v>201310</v>
      </c>
      <c r="H145" s="136" t="s">
        <v>267</v>
      </c>
      <c r="I145" s="208"/>
      <c r="J145" s="119"/>
      <c r="K145" s="332" t="s">
        <v>315</v>
      </c>
      <c r="L145" s="208" t="s">
        <v>841</v>
      </c>
      <c r="M145" s="337" t="s">
        <v>852</v>
      </c>
      <c r="N145" s="208">
        <v>21747</v>
      </c>
      <c r="O145" s="208">
        <v>0</v>
      </c>
      <c r="P145" s="357">
        <v>22574</v>
      </c>
      <c r="Q145" s="208">
        <v>0</v>
      </c>
      <c r="R145" s="208"/>
      <c r="S145" s="321">
        <v>7474</v>
      </c>
      <c r="T145" s="10">
        <f t="shared" si="56"/>
        <v>22574</v>
      </c>
      <c r="U145" s="10">
        <f t="shared" si="57"/>
        <v>-15100</v>
      </c>
      <c r="V145" s="208"/>
      <c r="W145" s="322"/>
      <c r="X145" s="343">
        <f t="shared" si="58"/>
        <v>-15100</v>
      </c>
      <c r="Y145" s="208">
        <v>2</v>
      </c>
      <c r="Z145" s="208"/>
      <c r="AA145" s="120">
        <v>2</v>
      </c>
      <c r="AB145" s="120"/>
      <c r="AC145" s="120"/>
      <c r="AD145" s="323"/>
      <c r="AE145" s="120"/>
      <c r="AF145" s="208"/>
      <c r="AG145" s="215" t="s">
        <v>244</v>
      </c>
      <c r="AH145" s="239" t="s">
        <v>314</v>
      </c>
      <c r="AI145" s="208"/>
      <c r="AJ145" s="208"/>
      <c r="AL145" s="119"/>
      <c r="AM145" s="119"/>
      <c r="AN145" s="119"/>
      <c r="AO145" s="119"/>
      <c r="AP145" s="119"/>
      <c r="AQ145" s="119"/>
      <c r="AR145" s="119"/>
      <c r="AS145" s="119"/>
      <c r="AT145" s="119"/>
      <c r="AU145" s="119"/>
      <c r="AV145" s="119"/>
      <c r="AW145" s="119"/>
      <c r="AX145" s="119"/>
      <c r="AY145" s="119"/>
      <c r="AZ145" s="119"/>
      <c r="BA145" s="478">
        <f t="shared" si="59"/>
        <v>0</v>
      </c>
      <c r="BB145" s="480">
        <f t="shared" si="60"/>
        <v>0</v>
      </c>
      <c r="BC145" s="483">
        <f t="shared" si="61"/>
        <v>-15100</v>
      </c>
      <c r="BD145" s="380">
        <f t="shared" si="62"/>
        <v>-2.0203371688520204</v>
      </c>
      <c r="BE145" s="121"/>
      <c r="BF145" s="119"/>
      <c r="BG145" s="119"/>
      <c r="BH145" s="119"/>
      <c r="BI145" s="119"/>
      <c r="BK145" s="122"/>
      <c r="BL145" s="120"/>
      <c r="BM145" s="119"/>
      <c r="BN145" s="119"/>
    </row>
    <row r="146" spans="1:72" x14ac:dyDescent="0.2">
      <c r="A146" s="14">
        <v>1415</v>
      </c>
      <c r="B146" s="14" t="s">
        <v>40</v>
      </c>
      <c r="C146" s="1" t="s">
        <v>689</v>
      </c>
      <c r="D146" s="1" t="s">
        <v>690</v>
      </c>
      <c r="E146" s="10" t="s">
        <v>146</v>
      </c>
      <c r="F146" s="90" t="s">
        <v>641</v>
      </c>
      <c r="G146" s="102"/>
      <c r="H146" s="102" t="s">
        <v>267</v>
      </c>
      <c r="I146" s="100"/>
      <c r="J146" s="102"/>
      <c r="K146" s="167"/>
      <c r="L146" s="14" t="s">
        <v>813</v>
      </c>
      <c r="M146" s="100" t="s">
        <v>897</v>
      </c>
      <c r="N146">
        <v>21747</v>
      </c>
      <c r="O146">
        <v>0</v>
      </c>
      <c r="P146" s="357">
        <v>12473</v>
      </c>
      <c r="Q146" s="14">
        <v>9274</v>
      </c>
      <c r="R146" s="100"/>
      <c r="S146" s="199">
        <v>7474</v>
      </c>
      <c r="T146" s="10">
        <f t="shared" si="56"/>
        <v>12473</v>
      </c>
      <c r="U146" s="10">
        <f t="shared" si="57"/>
        <v>-4999</v>
      </c>
      <c r="V146" s="100"/>
      <c r="W146" s="206"/>
      <c r="X146" s="343">
        <f t="shared" si="58"/>
        <v>-4999</v>
      </c>
      <c r="Y146" s="100"/>
      <c r="Z146" s="100"/>
      <c r="AA146" s="102"/>
      <c r="AB146" s="102"/>
      <c r="AC146" s="102"/>
      <c r="AD146" s="243"/>
      <c r="AE146" s="102"/>
      <c r="AF146" s="100"/>
      <c r="AG146" s="100" t="s">
        <v>244</v>
      </c>
      <c r="AH146" s="100" t="s">
        <v>314</v>
      </c>
      <c r="AI146" s="100"/>
      <c r="AJ146" s="100"/>
      <c r="AK146" s="338"/>
      <c r="AL146" s="102"/>
      <c r="AM146" s="102"/>
      <c r="AN146" s="102"/>
      <c r="AO146" s="102"/>
      <c r="AP146" s="102"/>
      <c r="AQ146" s="102"/>
      <c r="AR146" s="102"/>
      <c r="AS146" s="102"/>
      <c r="AT146" s="102"/>
      <c r="AU146" s="102"/>
      <c r="AV146" s="102"/>
      <c r="AW146" s="102"/>
      <c r="AX146" s="102"/>
      <c r="AY146" s="102"/>
      <c r="AZ146" s="102"/>
      <c r="BA146" s="478">
        <f t="shared" si="59"/>
        <v>0</v>
      </c>
      <c r="BB146" s="480">
        <f t="shared" si="60"/>
        <v>0</v>
      </c>
      <c r="BC146" s="483">
        <f t="shared" si="61"/>
        <v>-4999</v>
      </c>
      <c r="BD146" s="380">
        <f t="shared" si="62"/>
        <v>-0.66885202033716884</v>
      </c>
      <c r="BE146" s="233"/>
      <c r="BF146" s="102"/>
      <c r="BG146" s="102"/>
      <c r="BH146" s="102"/>
      <c r="BI146" s="102"/>
      <c r="BJ146" s="102"/>
      <c r="BK146" s="234"/>
      <c r="BL146" s="102"/>
      <c r="BM146" s="102"/>
      <c r="BN146" s="102"/>
    </row>
    <row r="147" spans="1:72" x14ac:dyDescent="0.2">
      <c r="A147" s="100">
        <v>1415</v>
      </c>
      <c r="B147" s="100" t="s">
        <v>40</v>
      </c>
      <c r="C147" s="102" t="s">
        <v>152</v>
      </c>
      <c r="D147" s="102" t="s">
        <v>153</v>
      </c>
      <c r="E147" s="102" t="s">
        <v>154</v>
      </c>
      <c r="F147" s="515" t="s">
        <v>641</v>
      </c>
      <c r="G147" s="102">
        <v>201410</v>
      </c>
      <c r="H147" s="102" t="s">
        <v>267</v>
      </c>
      <c r="I147" s="100"/>
      <c r="J147" s="102"/>
      <c r="K147" s="398" t="s">
        <v>313</v>
      </c>
      <c r="L147" s="100" t="s">
        <v>831</v>
      </c>
      <c r="M147" s="100" t="s">
        <v>897</v>
      </c>
      <c r="N147" s="100">
        <v>21747</v>
      </c>
      <c r="O147" s="100">
        <v>0</v>
      </c>
      <c r="P147" s="100">
        <v>11022</v>
      </c>
      <c r="Q147" s="100">
        <v>10725</v>
      </c>
      <c r="R147" s="100"/>
      <c r="S147" s="366">
        <v>7474</v>
      </c>
      <c r="T147" s="102">
        <f t="shared" si="56"/>
        <v>11022</v>
      </c>
      <c r="U147" s="10">
        <f t="shared" si="57"/>
        <v>-3548</v>
      </c>
      <c r="V147" s="100"/>
      <c r="W147" s="206"/>
      <c r="X147" s="343">
        <f t="shared" si="58"/>
        <v>-3548</v>
      </c>
      <c r="Y147" s="100">
        <v>2</v>
      </c>
      <c r="Z147" s="100"/>
      <c r="AA147" s="102">
        <v>1</v>
      </c>
      <c r="AB147" s="102">
        <v>2</v>
      </c>
      <c r="AC147" s="102">
        <v>1.5</v>
      </c>
      <c r="AD147" s="243">
        <v>1</v>
      </c>
      <c r="AE147" s="102"/>
      <c r="AF147" s="561"/>
      <c r="AG147" s="100" t="s">
        <v>267</v>
      </c>
      <c r="AH147" s="100" t="s">
        <v>314</v>
      </c>
      <c r="AI147" s="100"/>
      <c r="AJ147" s="100"/>
      <c r="AK147" s="102"/>
      <c r="AL147" s="102"/>
      <c r="AM147" s="102"/>
      <c r="AN147" s="102"/>
      <c r="AO147" s="102"/>
      <c r="AP147" s="102"/>
      <c r="AQ147" s="102"/>
      <c r="AR147" s="102"/>
      <c r="AS147" s="102"/>
      <c r="AT147" s="102"/>
      <c r="AU147" s="102"/>
      <c r="AV147" s="102"/>
      <c r="AW147" s="102">
        <v>600</v>
      </c>
      <c r="AX147" s="102"/>
      <c r="AY147" s="102"/>
      <c r="AZ147" s="102"/>
      <c r="BA147" s="478">
        <f t="shared" si="59"/>
        <v>600</v>
      </c>
      <c r="BB147" s="480">
        <f t="shared" si="60"/>
        <v>600</v>
      </c>
      <c r="BC147" s="483">
        <f t="shared" si="61"/>
        <v>-4148</v>
      </c>
      <c r="BD147" s="380">
        <f t="shared" si="62"/>
        <v>-0.55499063419855499</v>
      </c>
      <c r="BE147" s="233"/>
      <c r="BF147" s="102"/>
      <c r="BG147" s="102"/>
      <c r="BH147" s="102"/>
      <c r="BI147" s="102"/>
      <c r="BJ147" s="102"/>
      <c r="BK147" s="234"/>
      <c r="BL147" s="102"/>
      <c r="BM147" s="102"/>
      <c r="BN147" s="102"/>
    </row>
    <row r="148" spans="1:72" s="131" customFormat="1" x14ac:dyDescent="0.2">
      <c r="A148" s="208">
        <v>1415</v>
      </c>
      <c r="B148" s="208" t="s">
        <v>40</v>
      </c>
      <c r="C148" s="119" t="s">
        <v>155</v>
      </c>
      <c r="D148" s="119" t="s">
        <v>156</v>
      </c>
      <c r="E148" s="119" t="s">
        <v>157</v>
      </c>
      <c r="F148" s="319" t="s">
        <v>641</v>
      </c>
      <c r="G148" s="119">
        <v>201410</v>
      </c>
      <c r="H148" s="238" t="s">
        <v>267</v>
      </c>
      <c r="I148" s="215"/>
      <c r="J148" s="238"/>
      <c r="K148" s="332" t="s">
        <v>315</v>
      </c>
      <c r="L148" s="208" t="s">
        <v>843</v>
      </c>
      <c r="M148" s="337" t="s">
        <v>852</v>
      </c>
      <c r="N148" s="208">
        <v>21747</v>
      </c>
      <c r="O148" s="208">
        <v>0</v>
      </c>
      <c r="P148" s="357">
        <v>0</v>
      </c>
      <c r="Q148" s="208">
        <v>21747</v>
      </c>
      <c r="R148" s="208"/>
      <c r="S148" s="321">
        <v>7474</v>
      </c>
      <c r="T148" s="10">
        <f t="shared" si="56"/>
        <v>0</v>
      </c>
      <c r="U148" s="10">
        <f t="shared" si="57"/>
        <v>7474</v>
      </c>
      <c r="V148" s="208"/>
      <c r="W148" s="322"/>
      <c r="X148" s="343">
        <f t="shared" si="58"/>
        <v>7474</v>
      </c>
      <c r="Y148" s="208">
        <v>2</v>
      </c>
      <c r="Z148" s="208"/>
      <c r="AA148" s="120"/>
      <c r="AB148" s="120"/>
      <c r="AC148" s="120"/>
      <c r="AD148" s="323"/>
      <c r="AE148" s="120"/>
      <c r="AF148" s="560"/>
      <c r="AG148" s="208" t="s">
        <v>267</v>
      </c>
      <c r="AH148" s="239" t="s">
        <v>314</v>
      </c>
      <c r="AI148" s="208"/>
      <c r="AJ148" s="208"/>
      <c r="AK148" s="151"/>
      <c r="AL148" s="119"/>
      <c r="AM148" s="119"/>
      <c r="AN148" s="119"/>
      <c r="AO148" s="119"/>
      <c r="AP148" s="119"/>
      <c r="AQ148" s="119"/>
      <c r="AR148" s="119"/>
      <c r="AS148" s="119"/>
      <c r="AT148" s="119"/>
      <c r="AU148" s="119"/>
      <c r="AV148" s="119"/>
      <c r="AW148" s="119"/>
      <c r="AX148" s="119"/>
      <c r="AY148" s="119"/>
      <c r="AZ148" s="119"/>
      <c r="BA148" s="478">
        <f t="shared" si="59"/>
        <v>0</v>
      </c>
      <c r="BB148" s="480">
        <f t="shared" si="60"/>
        <v>0</v>
      </c>
      <c r="BC148" s="483">
        <f t="shared" si="61"/>
        <v>7474</v>
      </c>
      <c r="BD148" s="380">
        <f t="shared" si="62"/>
        <v>1</v>
      </c>
      <c r="BE148" s="130"/>
      <c r="BF148" s="119"/>
      <c r="BG148" s="119"/>
      <c r="BH148" s="119"/>
      <c r="BI148" s="119"/>
      <c r="BJ148" s="10"/>
      <c r="BK148" s="122"/>
      <c r="BL148" s="120"/>
      <c r="BM148" s="119"/>
      <c r="BN148" s="119"/>
      <c r="BO148" s="1"/>
      <c r="BP148" s="1"/>
      <c r="BQ148" s="1"/>
      <c r="BR148" s="1"/>
      <c r="BS148" s="1"/>
      <c r="BT148" s="1"/>
    </row>
    <row r="149" spans="1:72" x14ac:dyDescent="0.2">
      <c r="A149" s="43">
        <v>1415</v>
      </c>
      <c r="B149" s="43" t="s">
        <v>40</v>
      </c>
      <c r="C149" s="10" t="s">
        <v>161</v>
      </c>
      <c r="D149" s="10" t="s">
        <v>50</v>
      </c>
      <c r="E149" s="10" t="s">
        <v>162</v>
      </c>
      <c r="F149" s="90" t="s">
        <v>641</v>
      </c>
      <c r="G149" s="10">
        <v>201410</v>
      </c>
      <c r="H149" s="127" t="s">
        <v>267</v>
      </c>
      <c r="I149" s="128"/>
      <c r="J149" s="240" t="s">
        <v>744</v>
      </c>
      <c r="K149" s="205" t="s">
        <v>313</v>
      </c>
      <c r="L149" s="14" t="s">
        <v>674</v>
      </c>
      <c r="M149" s="100" t="s">
        <v>897</v>
      </c>
      <c r="N149" s="14">
        <v>21747</v>
      </c>
      <c r="O149" s="14">
        <v>0</v>
      </c>
      <c r="P149" s="357">
        <v>2396</v>
      </c>
      <c r="Q149" s="14">
        <v>19351</v>
      </c>
      <c r="R149" s="43"/>
      <c r="S149" s="90">
        <v>7474</v>
      </c>
      <c r="T149" s="10">
        <f t="shared" si="56"/>
        <v>2396</v>
      </c>
      <c r="U149" s="10">
        <f t="shared" si="57"/>
        <v>5078</v>
      </c>
      <c r="V149" s="43"/>
      <c r="W149" s="206"/>
      <c r="X149" s="343">
        <f t="shared" si="58"/>
        <v>5078</v>
      </c>
      <c r="Y149" s="67">
        <v>1</v>
      </c>
      <c r="Z149" s="67">
        <v>1</v>
      </c>
      <c r="AA149" s="139">
        <v>2</v>
      </c>
      <c r="AB149" s="139">
        <v>1</v>
      </c>
      <c r="AC149" s="139">
        <v>1.5</v>
      </c>
      <c r="AE149" s="140">
        <v>1</v>
      </c>
      <c r="AF149" s="197"/>
      <c r="AG149" s="43" t="s">
        <v>267</v>
      </c>
      <c r="AH149" s="100" t="s">
        <v>699</v>
      </c>
      <c r="AI149" s="100" t="s">
        <v>765</v>
      </c>
      <c r="AJ149" s="43"/>
      <c r="AL149" s="10"/>
      <c r="AM149" s="10"/>
      <c r="AN149" s="10"/>
      <c r="AO149" s="10"/>
      <c r="AP149" s="10"/>
      <c r="AQ149" s="10"/>
      <c r="AR149" s="10"/>
      <c r="AS149" s="10"/>
      <c r="AT149" s="10"/>
      <c r="AU149" s="10"/>
      <c r="AV149" s="10"/>
      <c r="AW149" s="10">
        <v>600</v>
      </c>
      <c r="AX149" s="10"/>
      <c r="AY149" s="10"/>
      <c r="AZ149" s="10"/>
      <c r="BA149" s="478">
        <f t="shared" si="59"/>
        <v>600</v>
      </c>
      <c r="BB149" s="480">
        <f t="shared" si="60"/>
        <v>600</v>
      </c>
      <c r="BC149" s="483">
        <f t="shared" si="61"/>
        <v>4478</v>
      </c>
      <c r="BD149" s="380">
        <f t="shared" si="62"/>
        <v>0.59914369815359914</v>
      </c>
      <c r="BE149" s="65"/>
      <c r="BF149" s="10"/>
      <c r="BG149" s="10" t="s">
        <v>244</v>
      </c>
      <c r="BH149" s="10" t="s">
        <v>244</v>
      </c>
      <c r="BI149" s="10" t="s">
        <v>244</v>
      </c>
      <c r="BK149" s="218"/>
      <c r="BL149" s="111"/>
    </row>
    <row r="150" spans="1:72" s="119" customFormat="1" x14ac:dyDescent="0.2">
      <c r="A150" s="147">
        <v>1415</v>
      </c>
      <c r="B150" s="147" t="s">
        <v>40</v>
      </c>
      <c r="C150" s="443" t="s">
        <v>242</v>
      </c>
      <c r="D150" s="147" t="s">
        <v>243</v>
      </c>
      <c r="E150" s="443" t="s">
        <v>179</v>
      </c>
      <c r="F150" s="90" t="s">
        <v>641</v>
      </c>
      <c r="G150" s="147">
        <v>201310</v>
      </c>
      <c r="H150" s="147" t="s">
        <v>267</v>
      </c>
      <c r="I150" s="147"/>
      <c r="J150" s="151"/>
      <c r="K150" s="444" t="s">
        <v>314</v>
      </c>
      <c r="L150" s="14" t="s">
        <v>818</v>
      </c>
      <c r="M150" s="100" t="s">
        <v>897</v>
      </c>
      <c r="N150" s="14">
        <v>21747</v>
      </c>
      <c r="O150" s="14">
        <v>0</v>
      </c>
      <c r="P150" s="357">
        <v>6854</v>
      </c>
      <c r="Q150" s="14">
        <v>14893</v>
      </c>
      <c r="R150" s="147"/>
      <c r="S150" s="199">
        <v>7474</v>
      </c>
      <c r="T150" s="10">
        <f t="shared" si="56"/>
        <v>6854</v>
      </c>
      <c r="U150" s="10">
        <f t="shared" si="57"/>
        <v>620</v>
      </c>
      <c r="V150" s="147"/>
      <c r="W150" s="448"/>
      <c r="X150" s="343">
        <f t="shared" si="58"/>
        <v>620</v>
      </c>
      <c r="Y150" s="147"/>
      <c r="Z150" s="147"/>
      <c r="AA150" s="151"/>
      <c r="AB150" s="151"/>
      <c r="AC150" s="151"/>
      <c r="AD150" s="247"/>
      <c r="AE150" s="151"/>
      <c r="AF150" s="159"/>
      <c r="AG150" s="151" t="s">
        <v>267</v>
      </c>
      <c r="AH150" s="151" t="s">
        <v>314</v>
      </c>
      <c r="AI150" s="151"/>
      <c r="AJ150" s="151"/>
      <c r="AK150" s="151" t="s">
        <v>217</v>
      </c>
      <c r="AL150" s="151"/>
      <c r="AM150" s="151"/>
      <c r="AN150" s="151"/>
      <c r="AO150" s="151"/>
      <c r="AP150" s="151"/>
      <c r="AQ150" s="151"/>
      <c r="AR150" s="151"/>
      <c r="AS150" s="151"/>
      <c r="AT150" s="151"/>
      <c r="AU150" s="151"/>
      <c r="AV150" s="151"/>
      <c r="AW150" s="151"/>
      <c r="AX150" s="151"/>
      <c r="AY150" s="151"/>
      <c r="AZ150" s="151"/>
      <c r="BA150" s="478">
        <f t="shared" si="59"/>
        <v>0</v>
      </c>
      <c r="BB150" s="480">
        <f t="shared" si="60"/>
        <v>0</v>
      </c>
      <c r="BC150" s="483">
        <f t="shared" si="61"/>
        <v>620</v>
      </c>
      <c r="BD150" s="380">
        <f t="shared" si="62"/>
        <v>8.2954241370082948E-2</v>
      </c>
      <c r="BE150" s="154"/>
      <c r="BF150" s="151"/>
      <c r="BG150" s="151"/>
      <c r="BH150" s="151"/>
      <c r="BI150" s="151"/>
      <c r="BJ150" s="217"/>
      <c r="BK150" s="155"/>
      <c r="BL150" s="151"/>
      <c r="BM150" s="217"/>
      <c r="BN150" s="1"/>
      <c r="BO150" s="265"/>
      <c r="BP150" s="265"/>
      <c r="BQ150" s="265"/>
      <c r="BR150" s="265"/>
      <c r="BS150" s="265"/>
      <c r="BT150" s="265"/>
    </row>
    <row r="151" spans="1:72" x14ac:dyDescent="0.2">
      <c r="A151" s="43">
        <v>1415</v>
      </c>
      <c r="B151" s="43" t="s">
        <v>40</v>
      </c>
      <c r="C151" s="10" t="s">
        <v>177</v>
      </c>
      <c r="D151" s="10" t="s">
        <v>50</v>
      </c>
      <c r="E151" s="10" t="s">
        <v>178</v>
      </c>
      <c r="F151" s="90" t="s">
        <v>641</v>
      </c>
      <c r="G151" s="10">
        <v>201410</v>
      </c>
      <c r="H151" s="127" t="s">
        <v>267</v>
      </c>
      <c r="I151" s="128"/>
      <c r="J151" s="127"/>
      <c r="K151" s="205" t="s">
        <v>313</v>
      </c>
      <c r="L151" s="14" t="s">
        <v>812</v>
      </c>
      <c r="M151" s="100" t="s">
        <v>897</v>
      </c>
      <c r="N151" s="14">
        <v>21747</v>
      </c>
      <c r="O151" s="14">
        <v>0</v>
      </c>
      <c r="P151" s="357">
        <v>2228</v>
      </c>
      <c r="Q151" s="14">
        <v>19519</v>
      </c>
      <c r="R151" s="43"/>
      <c r="S151" s="199">
        <v>7474</v>
      </c>
      <c r="T151" s="10">
        <f t="shared" si="56"/>
        <v>2228</v>
      </c>
      <c r="U151" s="10">
        <f t="shared" si="57"/>
        <v>5246</v>
      </c>
      <c r="V151" s="43"/>
      <c r="W151" s="206"/>
      <c r="X151" s="343">
        <f t="shared" si="58"/>
        <v>5246</v>
      </c>
      <c r="Y151" s="67">
        <v>1.5</v>
      </c>
      <c r="Z151" s="67"/>
      <c r="AA151" s="139">
        <v>2</v>
      </c>
      <c r="AB151" s="139">
        <v>1</v>
      </c>
      <c r="AC151" s="139">
        <v>1.5</v>
      </c>
      <c r="AE151" s="140">
        <v>1</v>
      </c>
      <c r="AF151" s="212"/>
      <c r="AG151" s="67" t="s">
        <v>267</v>
      </c>
      <c r="AH151" s="231" t="s">
        <v>314</v>
      </c>
      <c r="AI151" s="67"/>
      <c r="AJ151" s="67"/>
      <c r="AL151" s="55"/>
      <c r="AM151" s="55"/>
      <c r="AN151" s="55"/>
      <c r="AO151" s="55"/>
      <c r="AP151" s="55"/>
      <c r="AQ151" s="55"/>
      <c r="AR151" s="55"/>
      <c r="AS151" s="55"/>
      <c r="AT151" s="55"/>
      <c r="AU151" s="55"/>
      <c r="AV151" s="55"/>
      <c r="AW151" s="55">
        <v>800</v>
      </c>
      <c r="AX151" s="55"/>
      <c r="AY151" s="55"/>
      <c r="AZ151" s="55"/>
      <c r="BA151" s="478">
        <f t="shared" si="59"/>
        <v>800</v>
      </c>
      <c r="BB151" s="480">
        <f t="shared" si="60"/>
        <v>800</v>
      </c>
      <c r="BC151" s="483">
        <f t="shared" si="61"/>
        <v>4446</v>
      </c>
      <c r="BD151" s="380">
        <f t="shared" si="62"/>
        <v>0.59486218892159481</v>
      </c>
      <c r="BE151" s="63"/>
      <c r="BF151" s="55"/>
      <c r="BG151" s="55"/>
      <c r="BH151" s="55"/>
      <c r="BI151" s="55"/>
      <c r="BK151" s="84"/>
      <c r="BL151" s="55"/>
    </row>
    <row r="152" spans="1:72" x14ac:dyDescent="0.2">
      <c r="A152" s="208">
        <v>1415</v>
      </c>
      <c r="B152" s="208" t="s">
        <v>40</v>
      </c>
      <c r="C152" s="119" t="s">
        <v>693</v>
      </c>
      <c r="D152" s="119" t="s">
        <v>694</v>
      </c>
      <c r="E152" s="136" t="s">
        <v>180</v>
      </c>
      <c r="F152" s="319" t="s">
        <v>641</v>
      </c>
      <c r="G152" s="321"/>
      <c r="H152" s="321" t="s">
        <v>267</v>
      </c>
      <c r="I152" s="333"/>
      <c r="J152" s="321"/>
      <c r="K152" s="333"/>
      <c r="L152" s="208" t="s">
        <v>838</v>
      </c>
      <c r="M152" s="239" t="s">
        <v>852</v>
      </c>
      <c r="N152" s="208">
        <v>21747</v>
      </c>
      <c r="O152" s="208">
        <v>0</v>
      </c>
      <c r="P152" s="357">
        <v>0</v>
      </c>
      <c r="Q152" s="208">
        <v>21747</v>
      </c>
      <c r="R152" s="333"/>
      <c r="S152" s="321">
        <v>7474</v>
      </c>
      <c r="T152" s="10">
        <f t="shared" si="56"/>
        <v>0</v>
      </c>
      <c r="U152" s="10">
        <f t="shared" si="57"/>
        <v>7474</v>
      </c>
      <c r="V152" s="333"/>
      <c r="W152" s="333"/>
      <c r="X152" s="343">
        <f t="shared" si="58"/>
        <v>7474</v>
      </c>
      <c r="Y152" s="333"/>
      <c r="Z152" s="333"/>
      <c r="AA152" s="321"/>
      <c r="AB152" s="321"/>
      <c r="AC152" s="334"/>
      <c r="AD152" s="336"/>
      <c r="AE152" s="120"/>
      <c r="AF152" s="215"/>
      <c r="AG152" s="562" t="s">
        <v>244</v>
      </c>
      <c r="AH152" s="239" t="s">
        <v>314</v>
      </c>
      <c r="AI152" s="208"/>
      <c r="AJ152" s="208"/>
      <c r="AL152" s="119"/>
      <c r="AM152" s="119"/>
      <c r="AN152" s="119"/>
      <c r="AO152" s="119"/>
      <c r="AP152" s="119"/>
      <c r="AQ152" s="119"/>
      <c r="AR152" s="119"/>
      <c r="AS152" s="119"/>
      <c r="AT152" s="119"/>
      <c r="AU152" s="119"/>
      <c r="AV152" s="119"/>
      <c r="AW152" s="119"/>
      <c r="AX152" s="119"/>
      <c r="AY152" s="119"/>
      <c r="AZ152" s="119"/>
      <c r="BA152" s="478">
        <f t="shared" si="59"/>
        <v>0</v>
      </c>
      <c r="BB152" s="480">
        <f t="shared" si="60"/>
        <v>0</v>
      </c>
      <c r="BC152" s="483">
        <f t="shared" si="61"/>
        <v>7474</v>
      </c>
      <c r="BD152" s="380">
        <f t="shared" si="62"/>
        <v>1</v>
      </c>
      <c r="BE152" s="119"/>
      <c r="BF152" s="119"/>
      <c r="BG152" s="119"/>
      <c r="BH152" s="119"/>
      <c r="BI152" s="119"/>
      <c r="BK152" s="122"/>
      <c r="BL152" s="120"/>
      <c r="BM152" s="119"/>
      <c r="BN152" s="119"/>
    </row>
    <row r="153" spans="1:72" ht="45" x14ac:dyDescent="0.2">
      <c r="A153" s="285">
        <v>1415</v>
      </c>
      <c r="B153" s="285" t="s">
        <v>40</v>
      </c>
      <c r="C153" s="265" t="s">
        <v>43</v>
      </c>
      <c r="D153" s="265" t="s">
        <v>44</v>
      </c>
      <c r="E153" s="265" t="s">
        <v>46</v>
      </c>
      <c r="F153" s="265" t="s">
        <v>41</v>
      </c>
      <c r="G153" s="265">
        <v>201410</v>
      </c>
      <c r="H153" s="266" t="s">
        <v>267</v>
      </c>
      <c r="I153" s="267"/>
      <c r="J153" s="266"/>
      <c r="K153" s="347" t="s">
        <v>323</v>
      </c>
      <c r="L153" s="285" t="s">
        <v>644</v>
      </c>
      <c r="M153" s="317" t="s">
        <v>244</v>
      </c>
      <c r="N153" s="285"/>
      <c r="O153" s="285"/>
      <c r="P153" s="357"/>
      <c r="Q153" s="285"/>
      <c r="R153" s="285"/>
      <c r="S153" s="269">
        <v>5439</v>
      </c>
      <c r="T153" s="10">
        <f t="shared" si="56"/>
        <v>0</v>
      </c>
      <c r="U153" s="10">
        <f t="shared" si="57"/>
        <v>5439</v>
      </c>
      <c r="V153" s="285"/>
      <c r="W153" s="349"/>
      <c r="X153" s="291">
        <f t="shared" si="58"/>
        <v>5439</v>
      </c>
      <c r="Y153" s="285">
        <v>1</v>
      </c>
      <c r="Z153" s="285">
        <v>1</v>
      </c>
      <c r="AA153" s="272">
        <v>1</v>
      </c>
      <c r="AB153" s="272"/>
      <c r="AC153" s="272"/>
      <c r="AD153" s="273">
        <v>1</v>
      </c>
      <c r="AE153" s="272"/>
      <c r="AF153" s="310"/>
      <c r="AG153" s="285" t="s">
        <v>267</v>
      </c>
      <c r="AH153" s="317" t="s">
        <v>314</v>
      </c>
      <c r="AI153" s="317" t="s">
        <v>268</v>
      </c>
      <c r="AJ153" s="285"/>
      <c r="AL153" s="265"/>
      <c r="AM153" s="265"/>
      <c r="AN153" s="265"/>
      <c r="AO153" s="265"/>
      <c r="AP153" s="265"/>
      <c r="AQ153" s="265"/>
      <c r="AR153" s="265"/>
      <c r="AS153" s="265"/>
      <c r="AT153" s="265"/>
      <c r="AU153" s="265"/>
      <c r="AV153" s="265"/>
      <c r="AW153" s="265"/>
      <c r="AX153" s="265"/>
      <c r="AY153" s="265"/>
      <c r="AZ153" s="265"/>
      <c r="BA153" s="478">
        <f t="shared" si="59"/>
        <v>0</v>
      </c>
      <c r="BB153" s="480">
        <f t="shared" si="60"/>
        <v>0</v>
      </c>
      <c r="BC153" s="483">
        <f t="shared" si="61"/>
        <v>5439</v>
      </c>
      <c r="BD153" s="380">
        <f t="shared" si="62"/>
        <v>1</v>
      </c>
      <c r="BE153" s="276"/>
      <c r="BF153" s="265"/>
      <c r="BG153" s="265"/>
      <c r="BH153" s="265"/>
      <c r="BI153" s="265"/>
      <c r="BK153" s="277"/>
      <c r="BL153" s="272"/>
      <c r="BM153" s="265"/>
      <c r="BN153" s="265"/>
      <c r="BO153" s="10"/>
      <c r="BP153" s="10"/>
      <c r="BQ153" s="10"/>
      <c r="BR153" s="10"/>
      <c r="BS153" s="10"/>
      <c r="BT153" s="10"/>
    </row>
    <row r="154" spans="1:72" x14ac:dyDescent="0.2">
      <c r="A154" s="267">
        <v>1415</v>
      </c>
      <c r="B154" s="285" t="s">
        <v>40</v>
      </c>
      <c r="C154" s="265" t="s">
        <v>196</v>
      </c>
      <c r="D154" s="265" t="s">
        <v>103</v>
      </c>
      <c r="E154" s="265" t="s">
        <v>197</v>
      </c>
      <c r="F154" s="265" t="s">
        <v>41</v>
      </c>
      <c r="G154" s="265">
        <v>201410</v>
      </c>
      <c r="H154" s="266" t="s">
        <v>267</v>
      </c>
      <c r="I154" s="267"/>
      <c r="J154" s="266"/>
      <c r="K154" s="348" t="s">
        <v>313</v>
      </c>
      <c r="L154" s="285" t="s">
        <v>644</v>
      </c>
      <c r="M154" s="317" t="s">
        <v>244</v>
      </c>
      <c r="N154" s="285"/>
      <c r="O154" s="285"/>
      <c r="P154" s="357"/>
      <c r="Q154" s="285"/>
      <c r="R154" s="285"/>
      <c r="S154" s="269">
        <v>7474</v>
      </c>
      <c r="T154" s="10">
        <f t="shared" si="56"/>
        <v>0</v>
      </c>
      <c r="U154" s="10">
        <f t="shared" si="57"/>
        <v>7474</v>
      </c>
      <c r="V154" s="285"/>
      <c r="W154" s="349"/>
      <c r="X154" s="291">
        <f t="shared" si="58"/>
        <v>7474</v>
      </c>
      <c r="Y154" s="285">
        <v>1</v>
      </c>
      <c r="Z154" s="285">
        <v>1</v>
      </c>
      <c r="AA154" s="265">
        <v>2</v>
      </c>
      <c r="AB154" s="265"/>
      <c r="AC154" s="265">
        <v>2</v>
      </c>
      <c r="AD154" s="273"/>
      <c r="AE154" s="265"/>
      <c r="AF154" s="350"/>
      <c r="AG154" s="285" t="s">
        <v>267</v>
      </c>
      <c r="AH154" s="317" t="s">
        <v>314</v>
      </c>
      <c r="AI154" s="285"/>
      <c r="AJ154" s="285"/>
      <c r="AL154" s="265"/>
      <c r="AM154" s="265"/>
      <c r="AN154" s="265"/>
      <c r="AO154" s="265"/>
      <c r="AP154" s="265"/>
      <c r="AQ154" s="265"/>
      <c r="AR154" s="265"/>
      <c r="AS154" s="265"/>
      <c r="AT154" s="265"/>
      <c r="AU154" s="265"/>
      <c r="AV154" s="265"/>
      <c r="AW154" s="265"/>
      <c r="AX154" s="265"/>
      <c r="AY154" s="265"/>
      <c r="AZ154" s="265"/>
      <c r="BA154" s="478">
        <f t="shared" si="59"/>
        <v>0</v>
      </c>
      <c r="BB154" s="480">
        <f t="shared" si="60"/>
        <v>0</v>
      </c>
      <c r="BC154" s="483">
        <f t="shared" si="61"/>
        <v>7474</v>
      </c>
      <c r="BD154" s="380">
        <f t="shared" si="62"/>
        <v>1</v>
      </c>
      <c r="BE154" s="276"/>
      <c r="BF154" s="265"/>
      <c r="BG154" s="265"/>
      <c r="BH154" s="265"/>
      <c r="BI154" s="265"/>
      <c r="BK154" s="278"/>
      <c r="BL154" s="272"/>
      <c r="BM154" s="265"/>
      <c r="BN154" s="265"/>
      <c r="BO154" s="265"/>
      <c r="BP154" s="265"/>
      <c r="BQ154" s="265"/>
      <c r="BR154" s="265"/>
      <c r="BS154" s="265"/>
      <c r="BT154" s="265"/>
    </row>
    <row r="155" spans="1:72" x14ac:dyDescent="0.2">
      <c r="A155" s="285">
        <v>1415</v>
      </c>
      <c r="B155" s="285" t="s">
        <v>40</v>
      </c>
      <c r="C155" s="310" t="s">
        <v>202</v>
      </c>
      <c r="D155" s="310" t="s">
        <v>201</v>
      </c>
      <c r="E155" s="310" t="s">
        <v>200</v>
      </c>
      <c r="F155" s="265" t="s">
        <v>41</v>
      </c>
      <c r="G155" s="265">
        <v>201410</v>
      </c>
      <c r="H155" s="266" t="s">
        <v>267</v>
      </c>
      <c r="I155" s="267"/>
      <c r="J155" s="266"/>
      <c r="K155" s="348" t="s">
        <v>313</v>
      </c>
      <c r="L155" s="285" t="s">
        <v>644</v>
      </c>
      <c r="M155" s="317" t="s">
        <v>244</v>
      </c>
      <c r="N155" s="285"/>
      <c r="O155" s="285"/>
      <c r="P155" s="359"/>
      <c r="Q155" s="285"/>
      <c r="R155" s="285"/>
      <c r="S155" s="269">
        <v>7474</v>
      </c>
      <c r="T155" s="10">
        <f t="shared" si="56"/>
        <v>0</v>
      </c>
      <c r="U155" s="10">
        <f t="shared" si="57"/>
        <v>7474</v>
      </c>
      <c r="V155" s="285"/>
      <c r="W155" s="349"/>
      <c r="X155" s="343">
        <f t="shared" si="58"/>
        <v>7474</v>
      </c>
      <c r="Y155" s="285">
        <v>1</v>
      </c>
      <c r="Z155" s="285">
        <v>1</v>
      </c>
      <c r="AA155" s="265">
        <v>2</v>
      </c>
      <c r="AB155" s="265"/>
      <c r="AC155" s="265">
        <v>2</v>
      </c>
      <c r="AD155" s="273"/>
      <c r="AE155" s="265"/>
      <c r="AF155" s="350"/>
      <c r="AG155" s="285" t="s">
        <v>267</v>
      </c>
      <c r="AH155" s="317" t="s">
        <v>314</v>
      </c>
      <c r="AI155" s="285"/>
      <c r="AJ155" s="285"/>
      <c r="AL155" s="265"/>
      <c r="AM155" s="265"/>
      <c r="AN155" s="265"/>
      <c r="AO155" s="265"/>
      <c r="AP155" s="265"/>
      <c r="AQ155" s="265"/>
      <c r="AR155" s="265"/>
      <c r="AS155" s="265"/>
      <c r="AT155" s="265"/>
      <c r="AU155" s="265"/>
      <c r="AV155" s="265"/>
      <c r="AW155" s="265"/>
      <c r="AX155" s="265"/>
      <c r="AY155" s="265"/>
      <c r="AZ155" s="265"/>
      <c r="BA155" s="478">
        <f t="shared" si="59"/>
        <v>0</v>
      </c>
      <c r="BB155" s="480">
        <f t="shared" si="60"/>
        <v>0</v>
      </c>
      <c r="BC155" s="483">
        <f t="shared" si="61"/>
        <v>7474</v>
      </c>
      <c r="BD155" s="380">
        <f t="shared" si="62"/>
        <v>1</v>
      </c>
      <c r="BE155" s="276"/>
      <c r="BF155" s="265"/>
      <c r="BG155" s="265"/>
      <c r="BH155" s="265"/>
      <c r="BI155" s="265"/>
      <c r="BK155" s="277"/>
      <c r="BL155" s="280"/>
      <c r="BM155" s="265"/>
      <c r="BN155" s="265"/>
      <c r="BO155" s="265"/>
      <c r="BP155" s="265"/>
      <c r="BQ155" s="265"/>
      <c r="BR155" s="265"/>
      <c r="BS155" s="265"/>
      <c r="BT155" s="265"/>
    </row>
    <row r="156" spans="1:72" x14ac:dyDescent="0.2">
      <c r="A156" s="285">
        <v>1415</v>
      </c>
      <c r="B156" s="285" t="s">
        <v>40</v>
      </c>
      <c r="C156" s="279" t="s">
        <v>203</v>
      </c>
      <c r="D156" s="279" t="s">
        <v>204</v>
      </c>
      <c r="E156" s="279" t="s">
        <v>205</v>
      </c>
      <c r="F156" s="265"/>
      <c r="G156" s="265">
        <v>201410</v>
      </c>
      <c r="H156" s="266" t="s">
        <v>267</v>
      </c>
      <c r="I156" s="267"/>
      <c r="J156" s="266"/>
      <c r="K156" s="348" t="s">
        <v>313</v>
      </c>
      <c r="L156" s="285" t="s">
        <v>644</v>
      </c>
      <c r="M156" s="317" t="s">
        <v>244</v>
      </c>
      <c r="N156" s="285"/>
      <c r="O156" s="285"/>
      <c r="P156" s="357"/>
      <c r="Q156" s="285"/>
      <c r="R156" s="285"/>
      <c r="S156" s="269">
        <v>7474</v>
      </c>
      <c r="T156" s="10">
        <f t="shared" si="56"/>
        <v>0</v>
      </c>
      <c r="U156" s="10">
        <f t="shared" si="57"/>
        <v>7474</v>
      </c>
      <c r="V156" s="285"/>
      <c r="W156" s="349"/>
      <c r="X156" s="343">
        <f t="shared" si="58"/>
        <v>7474</v>
      </c>
      <c r="Y156" s="285">
        <v>1.5</v>
      </c>
      <c r="Z156" s="285">
        <v>1</v>
      </c>
      <c r="AA156" s="265">
        <v>2</v>
      </c>
      <c r="AB156" s="265">
        <v>2</v>
      </c>
      <c r="AC156" s="265">
        <v>2</v>
      </c>
      <c r="AD156" s="273"/>
      <c r="AE156" s="265"/>
      <c r="AF156" s="350"/>
      <c r="AG156" s="285" t="s">
        <v>267</v>
      </c>
      <c r="AH156" s="317" t="s">
        <v>314</v>
      </c>
      <c r="AI156" s="285"/>
      <c r="AJ156" s="285"/>
      <c r="AL156" s="265"/>
      <c r="AM156" s="265"/>
      <c r="AN156" s="265"/>
      <c r="AO156" s="265"/>
      <c r="AP156" s="265"/>
      <c r="AQ156" s="265"/>
      <c r="AR156" s="265"/>
      <c r="AS156" s="265"/>
      <c r="AT156" s="265"/>
      <c r="AU156" s="265"/>
      <c r="AV156" s="265"/>
      <c r="AW156" s="265"/>
      <c r="AX156" s="265"/>
      <c r="AY156" s="265"/>
      <c r="AZ156" s="265"/>
      <c r="BA156" s="478">
        <f t="shared" si="59"/>
        <v>0</v>
      </c>
      <c r="BB156" s="480">
        <f t="shared" si="60"/>
        <v>0</v>
      </c>
      <c r="BC156" s="483">
        <f t="shared" si="61"/>
        <v>7474</v>
      </c>
      <c r="BD156" s="380">
        <f t="shared" si="62"/>
        <v>1</v>
      </c>
      <c r="BE156" s="276"/>
      <c r="BF156" s="265"/>
      <c r="BG156" s="265"/>
      <c r="BH156" s="265"/>
      <c r="BI156" s="265"/>
      <c r="BK156" s="278"/>
      <c r="BL156" s="272"/>
      <c r="BM156" s="265"/>
      <c r="BN156" s="265"/>
      <c r="BO156" s="228"/>
      <c r="BP156" s="228"/>
      <c r="BQ156" s="228"/>
      <c r="BR156" s="228"/>
      <c r="BS156" s="228"/>
      <c r="BT156" s="228"/>
    </row>
    <row r="157" spans="1:72" x14ac:dyDescent="0.2">
      <c r="A157" s="285">
        <v>1415</v>
      </c>
      <c r="B157" s="285" t="s">
        <v>40</v>
      </c>
      <c r="C157" s="265" t="s">
        <v>56</v>
      </c>
      <c r="D157" s="265" t="s">
        <v>57</v>
      </c>
      <c r="E157" s="265" t="s">
        <v>58</v>
      </c>
      <c r="F157" s="265" t="s">
        <v>41</v>
      </c>
      <c r="G157" s="265">
        <v>201410</v>
      </c>
      <c r="H157" s="266" t="s">
        <v>267</v>
      </c>
      <c r="I157" s="267"/>
      <c r="J157" s="266"/>
      <c r="K157" s="348" t="s">
        <v>313</v>
      </c>
      <c r="L157" s="285" t="s">
        <v>644</v>
      </c>
      <c r="M157" s="317" t="s">
        <v>244</v>
      </c>
      <c r="N157" s="285"/>
      <c r="O157" s="285"/>
      <c r="P157" s="357"/>
      <c r="Q157" s="285"/>
      <c r="R157" s="285"/>
      <c r="S157" s="269">
        <v>7474</v>
      </c>
      <c r="T157" s="10">
        <f t="shared" si="56"/>
        <v>0</v>
      </c>
      <c r="U157" s="10">
        <f t="shared" si="57"/>
        <v>7474</v>
      </c>
      <c r="V157" s="285"/>
      <c r="W157" s="349"/>
      <c r="X157" s="343">
        <f t="shared" si="58"/>
        <v>7474</v>
      </c>
      <c r="Y157" s="285">
        <v>1.5</v>
      </c>
      <c r="Z157" s="285"/>
      <c r="AA157" s="265">
        <v>3</v>
      </c>
      <c r="AB157" s="265"/>
      <c r="AC157" s="265">
        <v>3</v>
      </c>
      <c r="AD157" s="273"/>
      <c r="AE157" s="265"/>
      <c r="AF157" s="350"/>
      <c r="AG157" s="285" t="s">
        <v>267</v>
      </c>
      <c r="AH157" s="317" t="s">
        <v>314</v>
      </c>
      <c r="AI157" s="285"/>
      <c r="AJ157" s="285"/>
      <c r="AL157" s="265"/>
      <c r="AM157" s="265"/>
      <c r="AN157" s="265"/>
      <c r="AO157" s="265"/>
      <c r="AP157" s="265"/>
      <c r="AQ157" s="265"/>
      <c r="AR157" s="265"/>
      <c r="AS157" s="265"/>
      <c r="AT157" s="265"/>
      <c r="AU157" s="265"/>
      <c r="AV157" s="265"/>
      <c r="AW157" s="265"/>
      <c r="AX157" s="265"/>
      <c r="AY157" s="265"/>
      <c r="AZ157" s="265"/>
      <c r="BA157" s="478">
        <f t="shared" si="59"/>
        <v>0</v>
      </c>
      <c r="BB157" s="480">
        <f t="shared" si="60"/>
        <v>0</v>
      </c>
      <c r="BC157" s="483">
        <f t="shared" si="61"/>
        <v>7474</v>
      </c>
      <c r="BD157" s="380">
        <f t="shared" si="62"/>
        <v>1</v>
      </c>
      <c r="BE157" s="276"/>
      <c r="BF157" s="265"/>
      <c r="BG157" s="265"/>
      <c r="BH157" s="265"/>
      <c r="BI157" s="265"/>
      <c r="BK157" s="278"/>
      <c r="BL157" s="272"/>
      <c r="BM157" s="265"/>
      <c r="BN157" s="265"/>
      <c r="BO157" s="265"/>
      <c r="BP157" s="265"/>
      <c r="BQ157" s="265"/>
      <c r="BR157" s="265"/>
      <c r="BS157" s="265"/>
      <c r="BT157" s="265"/>
    </row>
    <row r="158" spans="1:72" x14ac:dyDescent="0.2">
      <c r="A158" s="285">
        <v>1415</v>
      </c>
      <c r="B158" s="285" t="s">
        <v>40</v>
      </c>
      <c r="C158" s="279" t="s">
        <v>208</v>
      </c>
      <c r="D158" s="279" t="s">
        <v>209</v>
      </c>
      <c r="E158" s="279" t="s">
        <v>210</v>
      </c>
      <c r="F158" s="265"/>
      <c r="G158" s="265">
        <v>201410</v>
      </c>
      <c r="H158" s="266" t="s">
        <v>267</v>
      </c>
      <c r="I158" s="267"/>
      <c r="J158" s="286" t="s">
        <v>709</v>
      </c>
      <c r="K158" s="348" t="s">
        <v>313</v>
      </c>
      <c r="L158" s="285" t="s">
        <v>644</v>
      </c>
      <c r="M158" s="317" t="s">
        <v>244</v>
      </c>
      <c r="N158" s="285"/>
      <c r="O158" s="285"/>
      <c r="P158" s="357"/>
      <c r="Q158" s="285"/>
      <c r="R158" s="285"/>
      <c r="S158" s="287">
        <v>7474</v>
      </c>
      <c r="T158" s="10">
        <f t="shared" si="56"/>
        <v>0</v>
      </c>
      <c r="U158" s="10">
        <f t="shared" si="57"/>
        <v>7474</v>
      </c>
      <c r="V158" s="285"/>
      <c r="W158" s="349"/>
      <c r="X158" s="343">
        <f t="shared" si="58"/>
        <v>7474</v>
      </c>
      <c r="Y158" s="285">
        <v>1</v>
      </c>
      <c r="Z158" s="285">
        <v>2</v>
      </c>
      <c r="AA158" s="265">
        <v>1</v>
      </c>
      <c r="AB158" s="265">
        <v>2</v>
      </c>
      <c r="AC158" s="265">
        <v>1.5</v>
      </c>
      <c r="AD158" s="273"/>
      <c r="AE158" s="265"/>
      <c r="AF158" s="350"/>
      <c r="AG158" s="285" t="s">
        <v>267</v>
      </c>
      <c r="AH158" s="317" t="s">
        <v>699</v>
      </c>
      <c r="AI158" s="317" t="s">
        <v>765</v>
      </c>
      <c r="AJ158" s="285"/>
      <c r="AL158" s="265"/>
      <c r="AM158" s="265"/>
      <c r="AN158" s="265"/>
      <c r="AO158" s="265"/>
      <c r="AP158" s="265"/>
      <c r="AQ158" s="265"/>
      <c r="AR158" s="265"/>
      <c r="AS158" s="265">
        <v>1800</v>
      </c>
      <c r="AT158" s="265"/>
      <c r="AU158" s="265"/>
      <c r="AV158" s="265"/>
      <c r="AW158" s="265"/>
      <c r="AX158" s="265"/>
      <c r="AY158" s="265"/>
      <c r="AZ158" s="265"/>
      <c r="BA158" s="478">
        <f t="shared" si="59"/>
        <v>1800</v>
      </c>
      <c r="BB158" s="480">
        <f t="shared" si="60"/>
        <v>1800</v>
      </c>
      <c r="BC158" s="483">
        <f t="shared" si="61"/>
        <v>5674</v>
      </c>
      <c r="BD158" s="380">
        <f t="shared" si="62"/>
        <v>0.75916510569975915</v>
      </c>
      <c r="BE158" s="276">
        <v>1</v>
      </c>
      <c r="BF158" s="274" t="s">
        <v>338</v>
      </c>
      <c r="BG158" s="265" t="s">
        <v>244</v>
      </c>
      <c r="BH158" s="265" t="s">
        <v>244</v>
      </c>
      <c r="BI158" s="265" t="s">
        <v>244</v>
      </c>
      <c r="BK158" s="278"/>
      <c r="BL158" s="272"/>
      <c r="BM158" s="265"/>
      <c r="BN158" s="265"/>
      <c r="BO158" s="296"/>
      <c r="BP158" s="296"/>
      <c r="BQ158" s="296"/>
      <c r="BR158" s="296"/>
      <c r="BS158" s="296"/>
      <c r="BT158" s="296"/>
    </row>
    <row r="159" spans="1:72" s="491" customFormat="1" x14ac:dyDescent="0.2">
      <c r="A159" s="285">
        <v>1415</v>
      </c>
      <c r="B159" s="285" t="s">
        <v>40</v>
      </c>
      <c r="C159" s="279" t="s">
        <v>198</v>
      </c>
      <c r="D159" s="265" t="s">
        <v>199</v>
      </c>
      <c r="E159" s="266" t="s">
        <v>68</v>
      </c>
      <c r="F159" s="265" t="s">
        <v>41</v>
      </c>
      <c r="G159" s="265">
        <v>201410</v>
      </c>
      <c r="H159" s="274" t="s">
        <v>267</v>
      </c>
      <c r="I159" s="285"/>
      <c r="J159" s="286" t="s">
        <v>712</v>
      </c>
      <c r="K159" s="347" t="s">
        <v>313</v>
      </c>
      <c r="L159" s="285" t="s">
        <v>644</v>
      </c>
      <c r="M159" s="317" t="s">
        <v>244</v>
      </c>
      <c r="N159" s="285"/>
      <c r="O159" s="285"/>
      <c r="P159" s="357"/>
      <c r="Q159" s="285"/>
      <c r="R159" s="285"/>
      <c r="S159" s="287">
        <v>7474</v>
      </c>
      <c r="T159" s="10">
        <f t="shared" si="56"/>
        <v>0</v>
      </c>
      <c r="U159" s="10">
        <f t="shared" si="57"/>
        <v>7474</v>
      </c>
      <c r="V159" s="285"/>
      <c r="W159" s="349"/>
      <c r="X159" s="343">
        <f t="shared" si="58"/>
        <v>7474</v>
      </c>
      <c r="Y159" s="285">
        <v>2</v>
      </c>
      <c r="Z159" s="285"/>
      <c r="AA159" s="272">
        <v>2</v>
      </c>
      <c r="AB159" s="272"/>
      <c r="AC159" s="272">
        <v>2</v>
      </c>
      <c r="AD159" s="273"/>
      <c r="AE159" s="272"/>
      <c r="AF159" s="350"/>
      <c r="AG159" s="285" t="s">
        <v>267</v>
      </c>
      <c r="AH159" s="317" t="s">
        <v>699</v>
      </c>
      <c r="AI159" s="317" t="s">
        <v>765</v>
      </c>
      <c r="AJ159" s="285"/>
      <c r="AK159" s="151"/>
      <c r="AL159" s="265"/>
      <c r="AM159" s="265"/>
      <c r="AN159" s="265"/>
      <c r="AO159" s="265"/>
      <c r="AP159" s="265"/>
      <c r="AQ159" s="265"/>
      <c r="AR159" s="265"/>
      <c r="AS159" s="265"/>
      <c r="AT159" s="265"/>
      <c r="AU159" s="265"/>
      <c r="AV159" s="265"/>
      <c r="AW159" s="265"/>
      <c r="AX159" s="265"/>
      <c r="AY159" s="265"/>
      <c r="AZ159" s="265"/>
      <c r="BA159" s="478">
        <f t="shared" si="59"/>
        <v>0</v>
      </c>
      <c r="BB159" s="480">
        <f t="shared" si="60"/>
        <v>0</v>
      </c>
      <c r="BC159" s="483">
        <f t="shared" si="61"/>
        <v>7474</v>
      </c>
      <c r="BD159" s="380">
        <f t="shared" si="62"/>
        <v>1</v>
      </c>
      <c r="BE159" s="276"/>
      <c r="BF159" s="265"/>
      <c r="BG159" s="265" t="s">
        <v>244</v>
      </c>
      <c r="BH159" s="265" t="s">
        <v>288</v>
      </c>
      <c r="BI159" s="265" t="s">
        <v>288</v>
      </c>
      <c r="BJ159" s="10"/>
      <c r="BK159" s="277"/>
      <c r="BL159" s="272"/>
      <c r="BM159" s="265"/>
      <c r="BN159" s="275"/>
      <c r="BO159" s="265"/>
      <c r="BP159" s="265"/>
      <c r="BQ159" s="265"/>
      <c r="BR159" s="265"/>
      <c r="BS159" s="265"/>
      <c r="BT159" s="265"/>
    </row>
    <row r="160" spans="1:72" x14ac:dyDescent="0.2">
      <c r="A160" s="298">
        <v>1415</v>
      </c>
      <c r="B160" s="298" t="s">
        <v>40</v>
      </c>
      <c r="C160" s="297" t="s">
        <v>245</v>
      </c>
      <c r="D160" s="275" t="s">
        <v>246</v>
      </c>
      <c r="E160" s="275" t="s">
        <v>247</v>
      </c>
      <c r="F160" s="275"/>
      <c r="G160" s="275">
        <v>201310</v>
      </c>
      <c r="H160" s="275" t="s">
        <v>267</v>
      </c>
      <c r="I160" s="298"/>
      <c r="J160" s="275"/>
      <c r="K160" s="469" t="s">
        <v>315</v>
      </c>
      <c r="L160" s="298" t="s">
        <v>644</v>
      </c>
      <c r="M160" s="317" t="s">
        <v>244</v>
      </c>
      <c r="N160" s="298"/>
      <c r="O160" s="298"/>
      <c r="P160" s="446"/>
      <c r="Q160" s="298"/>
      <c r="R160" s="298"/>
      <c r="S160" s="269">
        <v>7474</v>
      </c>
      <c r="T160" s="10">
        <f t="shared" si="56"/>
        <v>0</v>
      </c>
      <c r="U160" s="10">
        <f t="shared" si="57"/>
        <v>7474</v>
      </c>
      <c r="V160" s="298"/>
      <c r="W160" s="447"/>
      <c r="X160" s="343">
        <f t="shared" si="58"/>
        <v>7474</v>
      </c>
      <c r="Y160" s="298">
        <v>2</v>
      </c>
      <c r="Z160" s="298"/>
      <c r="AA160" s="275">
        <v>1</v>
      </c>
      <c r="AB160" s="275"/>
      <c r="AC160" s="275"/>
      <c r="AD160" s="299"/>
      <c r="AE160" s="275"/>
      <c r="AF160" s="298"/>
      <c r="AG160" s="298" t="s">
        <v>244</v>
      </c>
      <c r="AH160" s="298" t="s">
        <v>314</v>
      </c>
      <c r="AI160" s="298"/>
      <c r="AJ160" s="298"/>
      <c r="AK160" s="151" t="s">
        <v>217</v>
      </c>
      <c r="AL160" s="275"/>
      <c r="AM160" s="275"/>
      <c r="AN160" s="275"/>
      <c r="AO160" s="275"/>
      <c r="AP160" s="275"/>
      <c r="AQ160" s="275"/>
      <c r="AR160" s="275"/>
      <c r="AS160" s="275"/>
      <c r="AT160" s="275"/>
      <c r="AU160" s="275"/>
      <c r="AV160" s="275"/>
      <c r="AW160" s="275"/>
      <c r="AX160" s="275"/>
      <c r="AY160" s="275"/>
      <c r="AZ160" s="275"/>
      <c r="BA160" s="478">
        <f t="shared" si="59"/>
        <v>0</v>
      </c>
      <c r="BB160" s="480">
        <f t="shared" si="60"/>
        <v>0</v>
      </c>
      <c r="BC160" s="483">
        <f t="shared" si="61"/>
        <v>7474</v>
      </c>
      <c r="BD160" s="380">
        <f t="shared" si="62"/>
        <v>1</v>
      </c>
      <c r="BE160" s="300"/>
      <c r="BF160" s="275"/>
      <c r="BG160" s="275"/>
      <c r="BH160" s="275"/>
      <c r="BI160" s="275"/>
      <c r="BJ160" s="217"/>
      <c r="BK160" s="301"/>
      <c r="BL160" s="275"/>
      <c r="BM160" s="275"/>
      <c r="BN160" s="275"/>
      <c r="BO160" s="265"/>
      <c r="BP160" s="265"/>
      <c r="BQ160" s="265"/>
      <c r="BR160" s="265"/>
      <c r="BS160" s="265"/>
      <c r="BT160" s="265"/>
    </row>
    <row r="161" spans="1:72" s="151" customFormat="1" x14ac:dyDescent="0.2">
      <c r="A161" s="298">
        <v>1415</v>
      </c>
      <c r="B161" s="298" t="s">
        <v>40</v>
      </c>
      <c r="C161" s="540" t="s">
        <v>214</v>
      </c>
      <c r="D161" s="540" t="s">
        <v>215</v>
      </c>
      <c r="E161" s="540" t="s">
        <v>216</v>
      </c>
      <c r="F161" s="275"/>
      <c r="G161" s="275">
        <v>201410</v>
      </c>
      <c r="H161" s="275" t="s">
        <v>267</v>
      </c>
      <c r="I161" s="298"/>
      <c r="J161" s="275"/>
      <c r="K161" s="468" t="s">
        <v>313</v>
      </c>
      <c r="L161" s="298" t="s">
        <v>644</v>
      </c>
      <c r="M161" s="317" t="s">
        <v>244</v>
      </c>
      <c r="N161" s="298"/>
      <c r="O161" s="298"/>
      <c r="P161" s="446"/>
      <c r="Q161" s="298"/>
      <c r="R161" s="298"/>
      <c r="S161" s="269">
        <v>7474</v>
      </c>
      <c r="T161" s="10">
        <f t="shared" si="56"/>
        <v>0</v>
      </c>
      <c r="U161" s="10">
        <f t="shared" si="57"/>
        <v>7474</v>
      </c>
      <c r="V161" s="298"/>
      <c r="W161" s="447"/>
      <c r="X161" s="343">
        <f t="shared" si="58"/>
        <v>7474</v>
      </c>
      <c r="Y161" s="298">
        <v>1.5</v>
      </c>
      <c r="Z161" s="298"/>
      <c r="AA161" s="275">
        <v>1</v>
      </c>
      <c r="AB161" s="275"/>
      <c r="AC161" s="275">
        <v>1</v>
      </c>
      <c r="AD161" s="299"/>
      <c r="AE161" s="275"/>
      <c r="AF161" s="467"/>
      <c r="AG161" s="298" t="s">
        <v>267</v>
      </c>
      <c r="AH161" s="298" t="s">
        <v>314</v>
      </c>
      <c r="AI161" s="298"/>
      <c r="AJ161" s="298"/>
      <c r="AK161" s="151" t="s">
        <v>217</v>
      </c>
      <c r="AL161" s="275"/>
      <c r="AM161" s="275"/>
      <c r="AN161" s="275"/>
      <c r="AO161" s="275"/>
      <c r="AP161" s="275"/>
      <c r="AQ161" s="275"/>
      <c r="AR161" s="275"/>
      <c r="AS161" s="275"/>
      <c r="AT161" s="275"/>
      <c r="AU161" s="275"/>
      <c r="AV161" s="275"/>
      <c r="AW161" s="275"/>
      <c r="AX161" s="275"/>
      <c r="AY161" s="275"/>
      <c r="AZ161" s="275"/>
      <c r="BA161" s="478">
        <f t="shared" si="59"/>
        <v>0</v>
      </c>
      <c r="BB161" s="480">
        <f t="shared" si="60"/>
        <v>0</v>
      </c>
      <c r="BC161" s="483">
        <f t="shared" si="61"/>
        <v>7474</v>
      </c>
      <c r="BD161" s="380">
        <f t="shared" si="62"/>
        <v>1</v>
      </c>
      <c r="BE161" s="300"/>
      <c r="BF161" s="275"/>
      <c r="BG161" s="275"/>
      <c r="BH161" s="275"/>
      <c r="BI161" s="275"/>
      <c r="BJ161" s="217"/>
      <c r="BK161" s="301"/>
      <c r="BL161" s="275"/>
      <c r="BM161" s="275"/>
      <c r="BN161" s="265"/>
      <c r="BO161" s="265"/>
      <c r="BP161" s="265"/>
      <c r="BQ161" s="265"/>
      <c r="BR161" s="265"/>
      <c r="BS161" s="265"/>
      <c r="BT161" s="265"/>
    </row>
    <row r="162" spans="1:72" x14ac:dyDescent="0.2">
      <c r="A162" s="285">
        <v>1415</v>
      </c>
      <c r="B162" s="285" t="s">
        <v>40</v>
      </c>
      <c r="C162" s="287" t="s">
        <v>250</v>
      </c>
      <c r="D162" s="265" t="s">
        <v>251</v>
      </c>
      <c r="E162" s="287" t="s">
        <v>248</v>
      </c>
      <c r="F162" s="265"/>
      <c r="G162" s="265">
        <v>201310</v>
      </c>
      <c r="H162" s="274" t="s">
        <v>267</v>
      </c>
      <c r="I162" s="285"/>
      <c r="J162" s="265"/>
      <c r="K162" s="347" t="s">
        <v>313</v>
      </c>
      <c r="L162" s="317" t="s">
        <v>644</v>
      </c>
      <c r="M162" s="317" t="s">
        <v>244</v>
      </c>
      <c r="N162" s="285"/>
      <c r="O162" s="285"/>
      <c r="P162" s="357"/>
      <c r="Q162" s="285"/>
      <c r="R162" s="285"/>
      <c r="S162" s="269">
        <v>7474</v>
      </c>
      <c r="T162" s="10">
        <f t="shared" si="56"/>
        <v>0</v>
      </c>
      <c r="U162" s="10">
        <f t="shared" si="57"/>
        <v>7474</v>
      </c>
      <c r="V162" s="285"/>
      <c r="W162" s="349"/>
      <c r="X162" s="343">
        <f t="shared" si="58"/>
        <v>7474</v>
      </c>
      <c r="Y162" s="285">
        <v>2</v>
      </c>
      <c r="Z162" s="285"/>
      <c r="AA162" s="272"/>
      <c r="AB162" s="272"/>
      <c r="AC162" s="272">
        <v>2</v>
      </c>
      <c r="AD162" s="273"/>
      <c r="AE162" s="272"/>
      <c r="AF162" s="285"/>
      <c r="AG162" s="317" t="s">
        <v>267</v>
      </c>
      <c r="AH162" s="317" t="s">
        <v>314</v>
      </c>
      <c r="AI162" s="285"/>
      <c r="AJ162" s="285"/>
      <c r="AL162" s="265"/>
      <c r="AM162" s="265"/>
      <c r="AN162" s="265"/>
      <c r="AO162" s="265"/>
      <c r="AP162" s="265"/>
      <c r="AQ162" s="265"/>
      <c r="AR162" s="265"/>
      <c r="AS162" s="265"/>
      <c r="AT162" s="265"/>
      <c r="AU162" s="265"/>
      <c r="AV162" s="265"/>
      <c r="AW162" s="265"/>
      <c r="AX162" s="265"/>
      <c r="AY162" s="265"/>
      <c r="AZ162" s="265"/>
      <c r="BA162" s="478">
        <f t="shared" si="59"/>
        <v>0</v>
      </c>
      <c r="BB162" s="480">
        <f t="shared" si="60"/>
        <v>0</v>
      </c>
      <c r="BC162" s="483">
        <f t="shared" si="61"/>
        <v>7474</v>
      </c>
      <c r="BD162" s="380">
        <f t="shared" si="62"/>
        <v>1</v>
      </c>
      <c r="BE162" s="276"/>
      <c r="BF162" s="265"/>
      <c r="BG162" s="265"/>
      <c r="BH162" s="265"/>
      <c r="BI162" s="265"/>
      <c r="BK162" s="278"/>
      <c r="BL162" s="272"/>
      <c r="BM162" s="274" t="s">
        <v>677</v>
      </c>
      <c r="BN162" s="275"/>
      <c r="BO162" s="55"/>
      <c r="BP162" s="55"/>
      <c r="BQ162" s="55"/>
      <c r="BR162" s="55"/>
      <c r="BS162" s="55"/>
      <c r="BT162" s="55"/>
    </row>
    <row r="163" spans="1:72" x14ac:dyDescent="0.2">
      <c r="A163" s="285">
        <v>1415</v>
      </c>
      <c r="B163" s="285" t="s">
        <v>40</v>
      </c>
      <c r="C163" s="265" t="s">
        <v>678</v>
      </c>
      <c r="D163" s="265" t="s">
        <v>50</v>
      </c>
      <c r="E163" s="265" t="s">
        <v>120</v>
      </c>
      <c r="F163" s="287" t="s">
        <v>641</v>
      </c>
      <c r="G163" s="287"/>
      <c r="H163" s="287" t="s">
        <v>267</v>
      </c>
      <c r="I163" s="289"/>
      <c r="J163" s="287"/>
      <c r="K163" s="289"/>
      <c r="L163" s="317" t="s">
        <v>861</v>
      </c>
      <c r="M163" s="317" t="s">
        <v>244</v>
      </c>
      <c r="N163" s="285">
        <v>0</v>
      </c>
      <c r="O163" s="285">
        <v>0</v>
      </c>
      <c r="P163" s="357" t="s">
        <v>42</v>
      </c>
      <c r="Q163" s="285">
        <v>0</v>
      </c>
      <c r="R163" s="289"/>
      <c r="S163" s="269">
        <v>7474</v>
      </c>
      <c r="T163" s="10" t="str">
        <f t="shared" si="56"/>
        <v/>
      </c>
      <c r="U163" s="10" t="e">
        <f t="shared" si="57"/>
        <v>#VALUE!</v>
      </c>
      <c r="V163" s="289"/>
      <c r="W163" s="289"/>
      <c r="X163" s="343" t="e">
        <f t="shared" si="58"/>
        <v>#VALUE!</v>
      </c>
      <c r="Y163" s="289"/>
      <c r="Z163" s="289"/>
      <c r="AA163" s="287"/>
      <c r="AB163" s="287"/>
      <c r="AC163" s="292"/>
      <c r="AD163" s="293"/>
      <c r="AE163" s="294"/>
      <c r="AF163" s="267"/>
      <c r="AG163" s="317" t="s">
        <v>244</v>
      </c>
      <c r="AH163" s="317" t="s">
        <v>314</v>
      </c>
      <c r="AI163" s="285"/>
      <c r="AJ163" s="285"/>
      <c r="AL163" s="265"/>
      <c r="AM163" s="265"/>
      <c r="AN163" s="265"/>
      <c r="AO163" s="265"/>
      <c r="AP163" s="265"/>
      <c r="AQ163" s="265"/>
      <c r="AR163" s="265"/>
      <c r="AS163" s="265"/>
      <c r="AT163" s="265"/>
      <c r="AU163" s="265"/>
      <c r="AV163" s="265"/>
      <c r="AW163" s="265"/>
      <c r="AX163" s="265"/>
      <c r="AY163" s="265"/>
      <c r="AZ163" s="265"/>
      <c r="BA163" s="478">
        <f t="shared" si="59"/>
        <v>0</v>
      </c>
      <c r="BB163" s="480">
        <f t="shared" si="60"/>
        <v>0</v>
      </c>
      <c r="BC163" s="483" t="e">
        <f t="shared" si="61"/>
        <v>#VALUE!</v>
      </c>
      <c r="BD163" s="380" t="e">
        <f t="shared" si="62"/>
        <v>#VALUE!</v>
      </c>
      <c r="BE163" s="265"/>
      <c r="BF163" s="265"/>
      <c r="BG163" s="265"/>
      <c r="BH163" s="265"/>
      <c r="BI163" s="265"/>
      <c r="BK163" s="278"/>
      <c r="BL163" s="272"/>
      <c r="BM163" s="265"/>
      <c r="BN163" s="308"/>
    </row>
    <row r="164" spans="1:72" x14ac:dyDescent="0.2">
      <c r="A164" s="285">
        <v>1415</v>
      </c>
      <c r="B164" s="285" t="s">
        <v>40</v>
      </c>
      <c r="C164" s="310" t="s">
        <v>218</v>
      </c>
      <c r="D164" s="310" t="s">
        <v>219</v>
      </c>
      <c r="E164" s="310" t="s">
        <v>220</v>
      </c>
      <c r="F164" s="265"/>
      <c r="G164" s="285">
        <v>201410</v>
      </c>
      <c r="H164" s="267" t="s">
        <v>267</v>
      </c>
      <c r="I164" s="267"/>
      <c r="J164" s="266"/>
      <c r="K164" s="348" t="s">
        <v>313</v>
      </c>
      <c r="L164" s="317" t="s">
        <v>644</v>
      </c>
      <c r="M164" s="317" t="s">
        <v>244</v>
      </c>
      <c r="N164" s="285"/>
      <c r="O164" s="285"/>
      <c r="P164" s="359"/>
      <c r="Q164" s="285"/>
      <c r="R164" s="285"/>
      <c r="S164" s="269">
        <v>7474</v>
      </c>
      <c r="T164" s="10">
        <f t="shared" si="56"/>
        <v>0</v>
      </c>
      <c r="U164" s="10">
        <f t="shared" si="57"/>
        <v>7474</v>
      </c>
      <c r="V164" s="285"/>
      <c r="W164" s="349"/>
      <c r="X164" s="343">
        <f t="shared" si="58"/>
        <v>7474</v>
      </c>
      <c r="Y164" s="285">
        <v>2</v>
      </c>
      <c r="Z164" s="285"/>
      <c r="AA164" s="265">
        <v>1</v>
      </c>
      <c r="AB164" s="265">
        <v>2</v>
      </c>
      <c r="AC164" s="265">
        <v>1.5</v>
      </c>
      <c r="AD164" s="273"/>
      <c r="AE164" s="265"/>
      <c r="AF164" s="350"/>
      <c r="AG164" s="285" t="s">
        <v>267</v>
      </c>
      <c r="AH164" s="317" t="s">
        <v>314</v>
      </c>
      <c r="AI164" s="285"/>
      <c r="AJ164" s="285"/>
      <c r="AL164" s="265"/>
      <c r="AM164" s="265"/>
      <c r="AN164" s="265"/>
      <c r="AO164" s="265"/>
      <c r="AP164" s="265"/>
      <c r="AQ164" s="265"/>
      <c r="AR164" s="265"/>
      <c r="AS164" s="265"/>
      <c r="AT164" s="265"/>
      <c r="AU164" s="265"/>
      <c r="AV164" s="265"/>
      <c r="AW164" s="265"/>
      <c r="AX164" s="265"/>
      <c r="AY164" s="265"/>
      <c r="AZ164" s="265"/>
      <c r="BA164" s="478">
        <f t="shared" si="59"/>
        <v>0</v>
      </c>
      <c r="BB164" s="480">
        <f t="shared" si="60"/>
        <v>0</v>
      </c>
      <c r="BC164" s="483">
        <f t="shared" si="61"/>
        <v>7474</v>
      </c>
      <c r="BD164" s="380">
        <f t="shared" si="62"/>
        <v>1</v>
      </c>
      <c r="BE164" s="276"/>
      <c r="BF164" s="265"/>
      <c r="BG164" s="265"/>
      <c r="BH164" s="265" t="s">
        <v>288</v>
      </c>
      <c r="BI164" s="265" t="s">
        <v>288</v>
      </c>
      <c r="BK164" s="278"/>
      <c r="BL164" s="272"/>
      <c r="BM164" s="265"/>
      <c r="BN164" s="265"/>
    </row>
    <row r="165" spans="1:72" s="165" customFormat="1" x14ac:dyDescent="0.2">
      <c r="A165" s="267">
        <v>1415</v>
      </c>
      <c r="B165" s="267" t="s">
        <v>40</v>
      </c>
      <c r="C165" s="559" t="s">
        <v>331</v>
      </c>
      <c r="D165" s="559" t="s">
        <v>185</v>
      </c>
      <c r="E165" s="559" t="s">
        <v>332</v>
      </c>
      <c r="F165" s="266" t="s">
        <v>41</v>
      </c>
      <c r="G165" s="267">
        <v>201310</v>
      </c>
      <c r="H165" s="267" t="s">
        <v>267</v>
      </c>
      <c r="I165" s="267"/>
      <c r="J165" s="266"/>
      <c r="K165" s="347" t="s">
        <v>313</v>
      </c>
      <c r="L165" s="317" t="s">
        <v>644</v>
      </c>
      <c r="M165" s="317" t="s">
        <v>244</v>
      </c>
      <c r="N165" s="267"/>
      <c r="O165" s="267"/>
      <c r="P165" s="362"/>
      <c r="Q165" s="267"/>
      <c r="R165" s="267"/>
      <c r="S165" s="269">
        <v>7474</v>
      </c>
      <c r="T165" s="10">
        <f t="shared" si="56"/>
        <v>0</v>
      </c>
      <c r="U165" s="10">
        <f t="shared" si="57"/>
        <v>7474</v>
      </c>
      <c r="V165" s="267"/>
      <c r="W165" s="349"/>
      <c r="X165" s="343">
        <f t="shared" si="58"/>
        <v>7474</v>
      </c>
      <c r="Y165" s="267"/>
      <c r="Z165" s="267"/>
      <c r="AA165" s="266"/>
      <c r="AB165" s="266"/>
      <c r="AC165" s="266"/>
      <c r="AD165" s="273"/>
      <c r="AE165" s="266"/>
      <c r="AF165" s="307"/>
      <c r="AG165" s="266" t="s">
        <v>267</v>
      </c>
      <c r="AH165" s="274" t="s">
        <v>314</v>
      </c>
      <c r="AI165" s="266"/>
      <c r="AJ165" s="266"/>
      <c r="AK165" s="151"/>
      <c r="AL165" s="266"/>
      <c r="AM165" s="266"/>
      <c r="AN165" s="266"/>
      <c r="AO165" s="266"/>
      <c r="AP165" s="266"/>
      <c r="AQ165" s="266"/>
      <c r="AR165" s="266"/>
      <c r="AS165" s="266"/>
      <c r="AT165" s="266"/>
      <c r="AU165" s="266"/>
      <c r="AV165" s="266"/>
      <c r="AW165" s="266"/>
      <c r="AX165" s="266"/>
      <c r="AY165" s="266"/>
      <c r="AZ165" s="266"/>
      <c r="BA165" s="478">
        <f t="shared" si="59"/>
        <v>0</v>
      </c>
      <c r="BB165" s="480">
        <f t="shared" si="60"/>
        <v>0</v>
      </c>
      <c r="BC165" s="483">
        <f t="shared" si="61"/>
        <v>7474</v>
      </c>
      <c r="BD165" s="380">
        <f t="shared" si="62"/>
        <v>1</v>
      </c>
      <c r="BE165" s="311"/>
      <c r="BF165" s="266"/>
      <c r="BG165" s="266"/>
      <c r="BH165" s="266"/>
      <c r="BI165" s="266"/>
      <c r="BJ165" s="127"/>
      <c r="BK165" s="312"/>
      <c r="BL165" s="266"/>
      <c r="BM165" s="266"/>
      <c r="BN165" s="265"/>
      <c r="BO165" s="1"/>
      <c r="BP165" s="1"/>
      <c r="BQ165" s="1"/>
      <c r="BR165" s="1"/>
      <c r="BS165" s="1"/>
      <c r="BT165" s="1"/>
    </row>
    <row r="166" spans="1:72" x14ac:dyDescent="0.2">
      <c r="A166" s="298">
        <v>1415</v>
      </c>
      <c r="B166" s="298" t="s">
        <v>40</v>
      </c>
      <c r="C166" s="303" t="s">
        <v>252</v>
      </c>
      <c r="D166" s="298" t="s">
        <v>253</v>
      </c>
      <c r="E166" s="298" t="s">
        <v>254</v>
      </c>
      <c r="F166" s="275"/>
      <c r="G166" s="298">
        <v>201310</v>
      </c>
      <c r="H166" s="298" t="s">
        <v>267</v>
      </c>
      <c r="I166" s="298"/>
      <c r="J166" s="275"/>
      <c r="K166" s="469" t="s">
        <v>315</v>
      </c>
      <c r="L166" s="298" t="s">
        <v>644</v>
      </c>
      <c r="M166" s="317" t="s">
        <v>244</v>
      </c>
      <c r="N166" s="298"/>
      <c r="O166" s="298"/>
      <c r="P166" s="446"/>
      <c r="Q166" s="298"/>
      <c r="R166" s="298"/>
      <c r="S166" s="269">
        <v>7474</v>
      </c>
      <c r="T166" s="10">
        <f t="shared" si="56"/>
        <v>0</v>
      </c>
      <c r="U166" s="10">
        <f t="shared" si="57"/>
        <v>7474</v>
      </c>
      <c r="V166" s="298"/>
      <c r="W166" s="447"/>
      <c r="X166" s="343">
        <f t="shared" si="58"/>
        <v>7474</v>
      </c>
      <c r="Y166" s="298">
        <v>1.5</v>
      </c>
      <c r="Z166" s="298"/>
      <c r="AA166" s="275"/>
      <c r="AB166" s="275"/>
      <c r="AC166" s="275"/>
      <c r="AD166" s="299"/>
      <c r="AE166" s="275"/>
      <c r="AF166" s="450"/>
      <c r="AG166" s="275" t="s">
        <v>244</v>
      </c>
      <c r="AH166" s="275" t="s">
        <v>314</v>
      </c>
      <c r="AI166" s="275"/>
      <c r="AJ166" s="275"/>
      <c r="AK166" s="151" t="s">
        <v>217</v>
      </c>
      <c r="AL166" s="275"/>
      <c r="AM166" s="275"/>
      <c r="AN166" s="275"/>
      <c r="AO166" s="275"/>
      <c r="AP166" s="275"/>
      <c r="AQ166" s="275"/>
      <c r="AR166" s="275"/>
      <c r="AS166" s="275"/>
      <c r="AT166" s="275"/>
      <c r="AU166" s="275"/>
      <c r="AV166" s="275"/>
      <c r="AW166" s="275"/>
      <c r="AX166" s="275"/>
      <c r="AY166" s="275"/>
      <c r="AZ166" s="275"/>
      <c r="BA166" s="478">
        <f t="shared" si="59"/>
        <v>0</v>
      </c>
      <c r="BB166" s="480">
        <f t="shared" si="60"/>
        <v>0</v>
      </c>
      <c r="BC166" s="483">
        <f t="shared" si="61"/>
        <v>7474</v>
      </c>
      <c r="BD166" s="380">
        <f t="shared" si="62"/>
        <v>1</v>
      </c>
      <c r="BE166" s="300"/>
      <c r="BF166" s="275"/>
      <c r="BG166" s="275"/>
      <c r="BH166" s="275"/>
      <c r="BI166" s="275"/>
      <c r="BJ166" s="217"/>
      <c r="BK166" s="301"/>
      <c r="BL166" s="275"/>
      <c r="BM166" s="275"/>
      <c r="BN166" s="265"/>
      <c r="BO166" s="265"/>
      <c r="BP166" s="265"/>
      <c r="BQ166" s="265"/>
      <c r="BR166" s="265"/>
      <c r="BS166" s="265"/>
      <c r="BT166" s="265"/>
    </row>
    <row r="167" spans="1:72" x14ac:dyDescent="0.2">
      <c r="A167" s="285">
        <v>1415</v>
      </c>
      <c r="B167" s="285" t="s">
        <v>40</v>
      </c>
      <c r="C167" s="310" t="s">
        <v>223</v>
      </c>
      <c r="D167" s="310" t="s">
        <v>224</v>
      </c>
      <c r="E167" s="310" t="s">
        <v>225</v>
      </c>
      <c r="F167" s="265"/>
      <c r="G167" s="285">
        <v>201410</v>
      </c>
      <c r="H167" s="267" t="s">
        <v>267</v>
      </c>
      <c r="I167" s="267"/>
      <c r="J167" s="266"/>
      <c r="K167" s="348" t="s">
        <v>313</v>
      </c>
      <c r="L167" s="317" t="s">
        <v>644</v>
      </c>
      <c r="M167" s="317" t="s">
        <v>244</v>
      </c>
      <c r="N167" s="285"/>
      <c r="O167" s="285"/>
      <c r="P167" s="357"/>
      <c r="Q167" s="285"/>
      <c r="R167" s="285"/>
      <c r="S167" s="269">
        <v>7474</v>
      </c>
      <c r="T167" s="10">
        <f t="shared" si="56"/>
        <v>0</v>
      </c>
      <c r="U167" s="10">
        <f t="shared" si="57"/>
        <v>7474</v>
      </c>
      <c r="V167" s="285"/>
      <c r="W167" s="349"/>
      <c r="X167" s="343">
        <f t="shared" si="58"/>
        <v>7474</v>
      </c>
      <c r="Y167" s="285">
        <v>1.5</v>
      </c>
      <c r="Z167" s="285">
        <v>1</v>
      </c>
      <c r="AA167" s="265">
        <v>1</v>
      </c>
      <c r="AB167" s="265"/>
      <c r="AC167" s="265">
        <v>1</v>
      </c>
      <c r="AD167" s="273"/>
      <c r="AE167" s="265"/>
      <c r="AF167" s="550"/>
      <c r="AG167" s="265" t="s">
        <v>267</v>
      </c>
      <c r="AH167" s="274" t="s">
        <v>314</v>
      </c>
      <c r="AI167" s="265"/>
      <c r="AJ167" s="265"/>
      <c r="AL167" s="265"/>
      <c r="AM167" s="265"/>
      <c r="AN167" s="265"/>
      <c r="AO167" s="265"/>
      <c r="AP167" s="265"/>
      <c r="AQ167" s="265"/>
      <c r="AR167" s="265"/>
      <c r="AS167" s="265"/>
      <c r="AT167" s="265"/>
      <c r="AU167" s="265"/>
      <c r="AV167" s="265"/>
      <c r="AW167" s="265"/>
      <c r="AX167" s="265"/>
      <c r="AY167" s="265"/>
      <c r="AZ167" s="265"/>
      <c r="BA167" s="478">
        <f t="shared" si="59"/>
        <v>0</v>
      </c>
      <c r="BB167" s="480">
        <f t="shared" si="60"/>
        <v>0</v>
      </c>
      <c r="BC167" s="483">
        <f t="shared" si="61"/>
        <v>7474</v>
      </c>
      <c r="BD167" s="380">
        <f t="shared" si="62"/>
        <v>1</v>
      </c>
      <c r="BE167" s="276"/>
      <c r="BF167" s="265"/>
      <c r="BG167" s="265"/>
      <c r="BH167" s="265"/>
      <c r="BI167" s="265"/>
      <c r="BK167" s="278"/>
      <c r="BL167" s="272"/>
      <c r="BM167" s="265"/>
      <c r="BN167" s="265"/>
    </row>
    <row r="168" spans="1:72" x14ac:dyDescent="0.2">
      <c r="A168" s="285">
        <v>1415</v>
      </c>
      <c r="B168" s="285" t="s">
        <v>40</v>
      </c>
      <c r="C168" s="310" t="s">
        <v>226</v>
      </c>
      <c r="D168" s="310" t="s">
        <v>85</v>
      </c>
      <c r="E168" s="310" t="s">
        <v>227</v>
      </c>
      <c r="F168" s="265"/>
      <c r="G168" s="285">
        <v>201410</v>
      </c>
      <c r="H168" s="267" t="s">
        <v>267</v>
      </c>
      <c r="I168" s="267"/>
      <c r="J168" s="266"/>
      <c r="K168" s="348" t="s">
        <v>313</v>
      </c>
      <c r="L168" s="317" t="s">
        <v>644</v>
      </c>
      <c r="M168" s="317" t="s">
        <v>244</v>
      </c>
      <c r="N168" s="285"/>
      <c r="O168" s="285"/>
      <c r="P168" s="357"/>
      <c r="Q168" s="285"/>
      <c r="R168" s="285"/>
      <c r="S168" s="269">
        <v>7474</v>
      </c>
      <c r="T168" s="10">
        <f t="shared" si="56"/>
        <v>0</v>
      </c>
      <c r="U168" s="10">
        <f t="shared" si="57"/>
        <v>7474</v>
      </c>
      <c r="V168" s="285"/>
      <c r="W168" s="349"/>
      <c r="X168" s="343">
        <f t="shared" si="58"/>
        <v>7474</v>
      </c>
      <c r="Y168" s="285">
        <v>1.5</v>
      </c>
      <c r="Z168" s="285"/>
      <c r="AA168" s="265">
        <v>1</v>
      </c>
      <c r="AB168" s="265">
        <v>1</v>
      </c>
      <c r="AC168" s="265">
        <v>1</v>
      </c>
      <c r="AD168" s="273">
        <v>1</v>
      </c>
      <c r="AE168" s="265"/>
      <c r="AF168" s="550"/>
      <c r="AG168" s="265" t="s">
        <v>267</v>
      </c>
      <c r="AH168" s="274" t="s">
        <v>314</v>
      </c>
      <c r="AI168" s="265"/>
      <c r="AJ168" s="265"/>
      <c r="AL168" s="265"/>
      <c r="AM168" s="265"/>
      <c r="AN168" s="265"/>
      <c r="AO168" s="265"/>
      <c r="AP168" s="265"/>
      <c r="AQ168" s="265"/>
      <c r="AR168" s="265"/>
      <c r="AS168" s="265"/>
      <c r="AT168" s="265"/>
      <c r="AU168" s="265"/>
      <c r="AV168" s="265"/>
      <c r="AW168" s="265"/>
      <c r="AX168" s="265"/>
      <c r="AY168" s="265"/>
      <c r="AZ168" s="265"/>
      <c r="BA168" s="478">
        <f t="shared" si="59"/>
        <v>0</v>
      </c>
      <c r="BB168" s="480">
        <f t="shared" si="60"/>
        <v>0</v>
      </c>
      <c r="BC168" s="483">
        <f t="shared" si="61"/>
        <v>7474</v>
      </c>
      <c r="BD168" s="380">
        <f t="shared" si="62"/>
        <v>1</v>
      </c>
      <c r="BE168" s="276"/>
      <c r="BF168" s="265"/>
      <c r="BG168" s="265"/>
      <c r="BH168" s="265"/>
      <c r="BI168" s="265"/>
      <c r="BK168" s="277"/>
      <c r="BL168" s="272"/>
      <c r="BM168" s="265"/>
      <c r="BN168" s="265"/>
    </row>
    <row r="169" spans="1:72" s="119" customFormat="1" x14ac:dyDescent="0.2">
      <c r="A169" s="285">
        <v>1415</v>
      </c>
      <c r="B169" s="285" t="s">
        <v>40</v>
      </c>
      <c r="C169" s="285" t="s">
        <v>137</v>
      </c>
      <c r="D169" s="285" t="s">
        <v>138</v>
      </c>
      <c r="E169" s="285" t="s">
        <v>139</v>
      </c>
      <c r="F169" s="265" t="s">
        <v>41</v>
      </c>
      <c r="G169" s="285">
        <v>201410</v>
      </c>
      <c r="H169" s="267" t="s">
        <v>267</v>
      </c>
      <c r="I169" s="267"/>
      <c r="J169" s="266"/>
      <c r="K169" s="348" t="s">
        <v>313</v>
      </c>
      <c r="L169" s="317" t="s">
        <v>644</v>
      </c>
      <c r="M169" s="317" t="s">
        <v>244</v>
      </c>
      <c r="N169" s="285"/>
      <c r="O169" s="285"/>
      <c r="P169" s="357"/>
      <c r="Q169" s="285"/>
      <c r="R169" s="285"/>
      <c r="S169" s="269">
        <v>7474</v>
      </c>
      <c r="T169" s="10">
        <f t="shared" si="56"/>
        <v>0</v>
      </c>
      <c r="U169" s="10">
        <f t="shared" si="57"/>
        <v>7474</v>
      </c>
      <c r="V169" s="285"/>
      <c r="W169" s="349"/>
      <c r="X169" s="343">
        <f t="shared" si="58"/>
        <v>7474</v>
      </c>
      <c r="Y169" s="285">
        <v>1</v>
      </c>
      <c r="Z169" s="285">
        <v>1</v>
      </c>
      <c r="AA169" s="265">
        <v>2</v>
      </c>
      <c r="AB169" s="265">
        <v>2</v>
      </c>
      <c r="AC169" s="265">
        <v>2</v>
      </c>
      <c r="AD169" s="273"/>
      <c r="AE169" s="265"/>
      <c r="AF169" s="550"/>
      <c r="AG169" s="265" t="s">
        <v>267</v>
      </c>
      <c r="AH169" s="274" t="s">
        <v>314</v>
      </c>
      <c r="AI169" s="265"/>
      <c r="AJ169" s="265"/>
      <c r="AK169" s="151"/>
      <c r="AL169" s="265"/>
      <c r="AM169" s="265"/>
      <c r="AN169" s="265"/>
      <c r="AO169" s="265"/>
      <c r="AP169" s="265"/>
      <c r="AQ169" s="265"/>
      <c r="AR169" s="265"/>
      <c r="AS169" s="265"/>
      <c r="AT169" s="265"/>
      <c r="AU169" s="265"/>
      <c r="AV169" s="265"/>
      <c r="AW169" s="265"/>
      <c r="AX169" s="265"/>
      <c r="AY169" s="265"/>
      <c r="AZ169" s="265"/>
      <c r="BA169" s="478">
        <f t="shared" si="59"/>
        <v>0</v>
      </c>
      <c r="BB169" s="480">
        <f t="shared" si="60"/>
        <v>0</v>
      </c>
      <c r="BC169" s="483">
        <f t="shared" si="61"/>
        <v>7474</v>
      </c>
      <c r="BD169" s="380">
        <f t="shared" si="62"/>
        <v>1</v>
      </c>
      <c r="BE169" s="313"/>
      <c r="BF169" s="265"/>
      <c r="BG169" s="265"/>
      <c r="BH169" s="265"/>
      <c r="BI169" s="265"/>
      <c r="BJ169" s="10"/>
      <c r="BK169" s="278"/>
      <c r="BL169" s="272"/>
      <c r="BM169" s="265"/>
      <c r="BN169" s="265"/>
      <c r="BO169" s="1"/>
      <c r="BP169" s="1"/>
      <c r="BQ169" s="1"/>
      <c r="BR169" s="1"/>
      <c r="BS169" s="1"/>
      <c r="BT169" s="1"/>
    </row>
    <row r="170" spans="1:72" s="119" customFormat="1" x14ac:dyDescent="0.2">
      <c r="A170" s="285">
        <v>1415</v>
      </c>
      <c r="B170" s="285" t="s">
        <v>40</v>
      </c>
      <c r="C170" s="285" t="s">
        <v>140</v>
      </c>
      <c r="D170" s="285" t="s">
        <v>141</v>
      </c>
      <c r="E170" s="285" t="s">
        <v>142</v>
      </c>
      <c r="F170" s="285" t="s">
        <v>41</v>
      </c>
      <c r="G170" s="285">
        <v>201310</v>
      </c>
      <c r="H170" s="317" t="s">
        <v>267</v>
      </c>
      <c r="I170" s="285"/>
      <c r="J170" s="265"/>
      <c r="K170" s="347" t="s">
        <v>335</v>
      </c>
      <c r="L170" s="289" t="s">
        <v>644</v>
      </c>
      <c r="M170" s="317" t="s">
        <v>244</v>
      </c>
      <c r="N170" s="285"/>
      <c r="O170" s="285"/>
      <c r="P170" s="357"/>
      <c r="Q170" s="285"/>
      <c r="R170" s="285"/>
      <c r="S170" s="269">
        <v>7474</v>
      </c>
      <c r="T170" s="10">
        <f t="shared" si="56"/>
        <v>0</v>
      </c>
      <c r="U170" s="10">
        <f t="shared" si="57"/>
        <v>7474</v>
      </c>
      <c r="V170" s="285"/>
      <c r="W170" s="349"/>
      <c r="X170" s="343">
        <f t="shared" si="58"/>
        <v>7474</v>
      </c>
      <c r="Y170" s="285">
        <v>1</v>
      </c>
      <c r="Z170" s="285">
        <v>1</v>
      </c>
      <c r="AA170" s="272">
        <v>2</v>
      </c>
      <c r="AB170" s="272"/>
      <c r="AC170" s="272"/>
      <c r="AD170" s="273"/>
      <c r="AE170" s="272"/>
      <c r="AF170" s="318"/>
      <c r="AG170" s="266" t="s">
        <v>244</v>
      </c>
      <c r="AH170" s="274" t="s">
        <v>314</v>
      </c>
      <c r="AI170" s="265"/>
      <c r="AJ170" s="265"/>
      <c r="AK170" s="151"/>
      <c r="AL170" s="265"/>
      <c r="AM170" s="265"/>
      <c r="AN170" s="265"/>
      <c r="AO170" s="265"/>
      <c r="AP170" s="265"/>
      <c r="AQ170" s="265"/>
      <c r="AR170" s="265"/>
      <c r="AS170" s="265"/>
      <c r="AT170" s="265"/>
      <c r="AU170" s="265"/>
      <c r="AV170" s="265"/>
      <c r="AW170" s="265"/>
      <c r="AX170" s="265"/>
      <c r="AY170" s="265"/>
      <c r="AZ170" s="265"/>
      <c r="BA170" s="478">
        <f t="shared" si="59"/>
        <v>0</v>
      </c>
      <c r="BB170" s="480">
        <f t="shared" si="60"/>
        <v>0</v>
      </c>
      <c r="BC170" s="483">
        <f t="shared" si="61"/>
        <v>7474</v>
      </c>
      <c r="BD170" s="380">
        <f t="shared" si="62"/>
        <v>1</v>
      </c>
      <c r="BE170" s="276"/>
      <c r="BF170" s="265"/>
      <c r="BG170" s="265"/>
      <c r="BH170" s="265"/>
      <c r="BI170" s="265"/>
      <c r="BJ170" s="10"/>
      <c r="BK170" s="278"/>
      <c r="BL170" s="272"/>
      <c r="BM170" s="265"/>
      <c r="BN170" s="265"/>
      <c r="BO170" s="1"/>
      <c r="BP170" s="1"/>
      <c r="BQ170" s="1"/>
      <c r="BR170" s="1"/>
      <c r="BS170" s="1"/>
      <c r="BT170" s="1"/>
    </row>
    <row r="171" spans="1:72" s="119" customFormat="1" x14ac:dyDescent="0.2">
      <c r="A171" s="298">
        <v>1415</v>
      </c>
      <c r="B171" s="298" t="s">
        <v>40</v>
      </c>
      <c r="C171" s="466" t="s">
        <v>255</v>
      </c>
      <c r="D171" s="298" t="s">
        <v>256</v>
      </c>
      <c r="E171" s="298" t="s">
        <v>257</v>
      </c>
      <c r="F171" s="275"/>
      <c r="G171" s="298">
        <v>201310</v>
      </c>
      <c r="H171" s="298" t="s">
        <v>267</v>
      </c>
      <c r="I171" s="298"/>
      <c r="J171" s="275"/>
      <c r="K171" s="469" t="s">
        <v>317</v>
      </c>
      <c r="L171" s="298" t="s">
        <v>644</v>
      </c>
      <c r="M171" s="317" t="s">
        <v>244</v>
      </c>
      <c r="N171" s="298"/>
      <c r="O171" s="298"/>
      <c r="P171" s="446"/>
      <c r="Q171" s="298"/>
      <c r="R171" s="298"/>
      <c r="S171" s="269">
        <v>7474</v>
      </c>
      <c r="T171" s="10">
        <f t="shared" si="56"/>
        <v>0</v>
      </c>
      <c r="U171" s="10">
        <f t="shared" si="57"/>
        <v>7474</v>
      </c>
      <c r="V171" s="298"/>
      <c r="W171" s="447"/>
      <c r="X171" s="343">
        <f t="shared" si="58"/>
        <v>7474</v>
      </c>
      <c r="Y171" s="298">
        <v>3</v>
      </c>
      <c r="Z171" s="298"/>
      <c r="AA171" s="275"/>
      <c r="AB171" s="275"/>
      <c r="AC171" s="275"/>
      <c r="AD171" s="299"/>
      <c r="AE171" s="275"/>
      <c r="AF171" s="450"/>
      <c r="AG171" s="275" t="s">
        <v>267</v>
      </c>
      <c r="AH171" s="275" t="s">
        <v>314</v>
      </c>
      <c r="AI171" s="275"/>
      <c r="AJ171" s="275"/>
      <c r="AK171" s="151" t="s">
        <v>217</v>
      </c>
      <c r="AL171" s="275"/>
      <c r="AM171" s="275"/>
      <c r="AN171" s="275"/>
      <c r="AO171" s="275"/>
      <c r="AP171" s="275"/>
      <c r="AQ171" s="275"/>
      <c r="AR171" s="275"/>
      <c r="AS171" s="275"/>
      <c r="AT171" s="275"/>
      <c r="AU171" s="275"/>
      <c r="AV171" s="275"/>
      <c r="AW171" s="275"/>
      <c r="AX171" s="275"/>
      <c r="AY171" s="275"/>
      <c r="AZ171" s="275"/>
      <c r="BA171" s="478">
        <f t="shared" si="59"/>
        <v>0</v>
      </c>
      <c r="BB171" s="480">
        <f t="shared" si="60"/>
        <v>0</v>
      </c>
      <c r="BC171" s="483">
        <f t="shared" si="61"/>
        <v>7474</v>
      </c>
      <c r="BD171" s="380">
        <f t="shared" si="62"/>
        <v>1</v>
      </c>
      <c r="BE171" s="300"/>
      <c r="BF171" s="275"/>
      <c r="BG171" s="275"/>
      <c r="BH171" s="275"/>
      <c r="BI171" s="275"/>
      <c r="BJ171" s="217"/>
      <c r="BK171" s="301"/>
      <c r="BL171" s="275"/>
      <c r="BM171" s="275"/>
      <c r="BN171" s="265"/>
      <c r="BO171" s="265"/>
      <c r="BP171" s="265"/>
      <c r="BQ171" s="265"/>
      <c r="BR171" s="265"/>
      <c r="BS171" s="265"/>
      <c r="BT171" s="265"/>
    </row>
    <row r="172" spans="1:72" s="119" customFormat="1" x14ac:dyDescent="0.2">
      <c r="A172" s="298">
        <v>1415</v>
      </c>
      <c r="B172" s="298" t="s">
        <v>40</v>
      </c>
      <c r="C172" s="467" t="s">
        <v>229</v>
      </c>
      <c r="D172" s="467" t="s">
        <v>230</v>
      </c>
      <c r="E172" s="467" t="s">
        <v>231</v>
      </c>
      <c r="F172" s="275"/>
      <c r="G172" s="298">
        <v>201410</v>
      </c>
      <c r="H172" s="298" t="s">
        <v>267</v>
      </c>
      <c r="I172" s="298"/>
      <c r="J172" s="275"/>
      <c r="K172" s="441" t="s">
        <v>313</v>
      </c>
      <c r="L172" s="298" t="s">
        <v>644</v>
      </c>
      <c r="M172" s="317" t="s">
        <v>244</v>
      </c>
      <c r="N172" s="298"/>
      <c r="O172" s="298"/>
      <c r="P172" s="446"/>
      <c r="Q172" s="298"/>
      <c r="R172" s="298"/>
      <c r="S172" s="269">
        <v>7474</v>
      </c>
      <c r="T172" s="10">
        <f t="shared" si="56"/>
        <v>0</v>
      </c>
      <c r="U172" s="10">
        <f t="shared" si="57"/>
        <v>7474</v>
      </c>
      <c r="V172" s="298"/>
      <c r="W172" s="447"/>
      <c r="X172" s="343">
        <f t="shared" si="58"/>
        <v>7474</v>
      </c>
      <c r="Y172" s="298">
        <v>1.5</v>
      </c>
      <c r="Z172" s="298"/>
      <c r="AA172" s="275">
        <v>2</v>
      </c>
      <c r="AB172" s="275">
        <v>3</v>
      </c>
      <c r="AC172" s="275">
        <v>2.5</v>
      </c>
      <c r="AD172" s="299"/>
      <c r="AE172" s="275"/>
      <c r="AF172" s="451"/>
      <c r="AG172" s="275" t="s">
        <v>267</v>
      </c>
      <c r="AH172" s="275" t="s">
        <v>314</v>
      </c>
      <c r="AI172" s="275"/>
      <c r="AJ172" s="275"/>
      <c r="AK172" s="151" t="s">
        <v>217</v>
      </c>
      <c r="AL172" s="275"/>
      <c r="AM172" s="275"/>
      <c r="AN172" s="275"/>
      <c r="AO172" s="275"/>
      <c r="AP172" s="275"/>
      <c r="AQ172" s="275"/>
      <c r="AR172" s="275"/>
      <c r="AS172" s="275"/>
      <c r="AT172" s="275"/>
      <c r="AU172" s="275"/>
      <c r="AV172" s="275"/>
      <c r="AW172" s="275"/>
      <c r="AX172" s="275"/>
      <c r="AY172" s="275"/>
      <c r="AZ172" s="275"/>
      <c r="BA172" s="478">
        <f t="shared" si="59"/>
        <v>0</v>
      </c>
      <c r="BB172" s="480">
        <f t="shared" si="60"/>
        <v>0</v>
      </c>
      <c r="BC172" s="483">
        <f t="shared" si="61"/>
        <v>7474</v>
      </c>
      <c r="BD172" s="380">
        <f t="shared" si="62"/>
        <v>1</v>
      </c>
      <c r="BE172" s="300"/>
      <c r="BF172" s="275"/>
      <c r="BG172" s="275"/>
      <c r="BH172" s="275"/>
      <c r="BI172" s="275"/>
      <c r="BJ172" s="217"/>
      <c r="BK172" s="314"/>
      <c r="BL172" s="275"/>
      <c r="BM172" s="275"/>
      <c r="BN172" s="265"/>
      <c r="BO172" s="265"/>
      <c r="BP172" s="265"/>
      <c r="BQ172" s="265"/>
      <c r="BR172" s="265"/>
      <c r="BS172" s="265"/>
      <c r="BT172" s="265"/>
    </row>
    <row r="173" spans="1:72" s="119" customFormat="1" x14ac:dyDescent="0.2">
      <c r="A173" s="285">
        <v>1415</v>
      </c>
      <c r="B173" s="285" t="s">
        <v>40</v>
      </c>
      <c r="C173" s="289" t="s">
        <v>258</v>
      </c>
      <c r="D173" s="285" t="s">
        <v>260</v>
      </c>
      <c r="E173" s="285" t="s">
        <v>261</v>
      </c>
      <c r="F173" s="265"/>
      <c r="G173" s="285">
        <v>201310</v>
      </c>
      <c r="H173" s="317" t="s">
        <v>267</v>
      </c>
      <c r="I173" s="285"/>
      <c r="J173" s="265"/>
      <c r="K173" s="347" t="s">
        <v>315</v>
      </c>
      <c r="L173" s="317" t="s">
        <v>644</v>
      </c>
      <c r="M173" s="317" t="s">
        <v>244</v>
      </c>
      <c r="N173" s="285"/>
      <c r="O173" s="285"/>
      <c r="P173" s="357"/>
      <c r="Q173" s="285"/>
      <c r="R173" s="285"/>
      <c r="S173" s="269">
        <v>7474</v>
      </c>
      <c r="T173" s="10">
        <f t="shared" si="56"/>
        <v>0</v>
      </c>
      <c r="U173" s="10">
        <f t="shared" si="57"/>
        <v>7474</v>
      </c>
      <c r="V173" s="285"/>
      <c r="W173" s="349"/>
      <c r="X173" s="343">
        <f t="shared" si="58"/>
        <v>7474</v>
      </c>
      <c r="Y173" s="285">
        <v>1</v>
      </c>
      <c r="Z173" s="285"/>
      <c r="AA173" s="272"/>
      <c r="AB173" s="272"/>
      <c r="AC173" s="272"/>
      <c r="AD173" s="273"/>
      <c r="AE173" s="272"/>
      <c r="AF173" s="318"/>
      <c r="AG173" s="266" t="s">
        <v>244</v>
      </c>
      <c r="AH173" s="274" t="s">
        <v>314</v>
      </c>
      <c r="AI173" s="265"/>
      <c r="AJ173" s="265"/>
      <c r="AK173" s="151"/>
      <c r="AL173" s="265"/>
      <c r="AM173" s="265"/>
      <c r="AN173" s="265"/>
      <c r="AO173" s="265"/>
      <c r="AP173" s="265"/>
      <c r="AQ173" s="265"/>
      <c r="AR173" s="265"/>
      <c r="AS173" s="265"/>
      <c r="AT173" s="265"/>
      <c r="AU173" s="265"/>
      <c r="AV173" s="265"/>
      <c r="AW173" s="265"/>
      <c r="AX173" s="265"/>
      <c r="AY173" s="265"/>
      <c r="AZ173" s="265"/>
      <c r="BA173" s="478">
        <f t="shared" si="59"/>
        <v>0</v>
      </c>
      <c r="BB173" s="480">
        <f t="shared" si="60"/>
        <v>0</v>
      </c>
      <c r="BC173" s="483">
        <f t="shared" si="61"/>
        <v>7474</v>
      </c>
      <c r="BD173" s="380">
        <f t="shared" si="62"/>
        <v>1</v>
      </c>
      <c r="BE173" s="276"/>
      <c r="BF173" s="265"/>
      <c r="BG173" s="265"/>
      <c r="BH173" s="265"/>
      <c r="BI173" s="265"/>
      <c r="BJ173" s="10"/>
      <c r="BK173" s="278"/>
      <c r="BL173" s="272"/>
      <c r="BM173" s="265"/>
      <c r="BN173" s="265"/>
      <c r="BO173" s="1"/>
      <c r="BP173" s="1"/>
      <c r="BQ173" s="1"/>
      <c r="BR173" s="1"/>
      <c r="BS173" s="1"/>
      <c r="BT173" s="1"/>
    </row>
    <row r="174" spans="1:72" s="119" customFormat="1" x14ac:dyDescent="0.2">
      <c r="A174" s="285">
        <v>1415</v>
      </c>
      <c r="B174" s="285" t="s">
        <v>40</v>
      </c>
      <c r="C174" s="289" t="s">
        <v>259</v>
      </c>
      <c r="D174" s="285" t="s">
        <v>262</v>
      </c>
      <c r="E174" s="285" t="s">
        <v>263</v>
      </c>
      <c r="F174" s="265"/>
      <c r="G174" s="285">
        <v>201310</v>
      </c>
      <c r="H174" s="317" t="s">
        <v>267</v>
      </c>
      <c r="I174" s="285"/>
      <c r="J174" s="265"/>
      <c r="K174" s="347" t="s">
        <v>315</v>
      </c>
      <c r="L174" s="317" t="s">
        <v>644</v>
      </c>
      <c r="M174" s="317" t="s">
        <v>244</v>
      </c>
      <c r="N174" s="285"/>
      <c r="O174" s="285"/>
      <c r="P174" s="357"/>
      <c r="Q174" s="285"/>
      <c r="R174" s="285"/>
      <c r="S174" s="269">
        <v>7474</v>
      </c>
      <c r="T174" s="10">
        <f t="shared" si="56"/>
        <v>0</v>
      </c>
      <c r="U174" s="10">
        <f t="shared" si="57"/>
        <v>7474</v>
      </c>
      <c r="V174" s="285"/>
      <c r="W174" s="349"/>
      <c r="X174" s="343">
        <f t="shared" si="58"/>
        <v>7474</v>
      </c>
      <c r="Y174" s="285">
        <v>1</v>
      </c>
      <c r="Z174" s="285"/>
      <c r="AA174" s="272"/>
      <c r="AB174" s="272"/>
      <c r="AC174" s="272"/>
      <c r="AD174" s="273"/>
      <c r="AE174" s="272"/>
      <c r="AF174" s="318"/>
      <c r="AG174" s="265" t="s">
        <v>267</v>
      </c>
      <c r="AH174" s="274" t="s">
        <v>314</v>
      </c>
      <c r="AI174" s="265"/>
      <c r="AJ174" s="265"/>
      <c r="AK174" s="151"/>
      <c r="AL174" s="265"/>
      <c r="AM174" s="265"/>
      <c r="AN174" s="265"/>
      <c r="AO174" s="265"/>
      <c r="AP174" s="265"/>
      <c r="AQ174" s="265"/>
      <c r="AR174" s="265"/>
      <c r="AS174" s="265"/>
      <c r="AT174" s="265"/>
      <c r="AU174" s="265"/>
      <c r="AV174" s="265"/>
      <c r="AW174" s="265"/>
      <c r="AX174" s="265"/>
      <c r="AY174" s="265"/>
      <c r="AZ174" s="265"/>
      <c r="BA174" s="478">
        <f t="shared" si="59"/>
        <v>0</v>
      </c>
      <c r="BB174" s="480">
        <f t="shared" si="60"/>
        <v>0</v>
      </c>
      <c r="BC174" s="483">
        <f t="shared" si="61"/>
        <v>7474</v>
      </c>
      <c r="BD174" s="380">
        <f t="shared" si="62"/>
        <v>1</v>
      </c>
      <c r="BE174" s="276"/>
      <c r="BF174" s="265"/>
      <c r="BG174" s="265"/>
      <c r="BH174" s="265"/>
      <c r="BI174" s="265"/>
      <c r="BJ174" s="10"/>
      <c r="BK174" s="278"/>
      <c r="BL174" s="272"/>
      <c r="BM174" s="265"/>
      <c r="BN174" s="265"/>
      <c r="BO174" s="1"/>
      <c r="BP174" s="1"/>
      <c r="BQ174" s="1"/>
      <c r="BR174" s="1"/>
      <c r="BS174" s="1"/>
      <c r="BT174" s="1"/>
    </row>
    <row r="175" spans="1:72" s="119" customFormat="1" x14ac:dyDescent="0.2">
      <c r="A175" s="285">
        <v>1415</v>
      </c>
      <c r="B175" s="285" t="s">
        <v>40</v>
      </c>
      <c r="C175" s="285" t="s">
        <v>168</v>
      </c>
      <c r="D175" s="285" t="s">
        <v>99</v>
      </c>
      <c r="E175" s="285" t="s">
        <v>169</v>
      </c>
      <c r="F175" s="274" t="s">
        <v>641</v>
      </c>
      <c r="G175" s="285">
        <v>201310</v>
      </c>
      <c r="H175" s="317" t="s">
        <v>267</v>
      </c>
      <c r="I175" s="285"/>
      <c r="J175" s="286" t="s">
        <v>751</v>
      </c>
      <c r="K175" s="347" t="s">
        <v>315</v>
      </c>
      <c r="L175" s="317" t="s">
        <v>644</v>
      </c>
      <c r="M175" s="317" t="s">
        <v>244</v>
      </c>
      <c r="N175" s="285"/>
      <c r="O175" s="285"/>
      <c r="P175" s="357"/>
      <c r="Q175" s="285"/>
      <c r="R175" s="285"/>
      <c r="S175" s="265">
        <v>5439</v>
      </c>
      <c r="T175" s="10">
        <f t="shared" si="56"/>
        <v>0</v>
      </c>
      <c r="U175" s="10">
        <f t="shared" si="57"/>
        <v>5439</v>
      </c>
      <c r="V175" s="285"/>
      <c r="W175" s="349"/>
      <c r="X175" s="343">
        <f t="shared" si="58"/>
        <v>5439</v>
      </c>
      <c r="Y175" s="285">
        <v>1</v>
      </c>
      <c r="Z175" s="285"/>
      <c r="AA175" s="272">
        <v>1</v>
      </c>
      <c r="AB175" s="272"/>
      <c r="AC175" s="272"/>
      <c r="AD175" s="273">
        <v>1</v>
      </c>
      <c r="AE175" s="272"/>
      <c r="AF175" s="318"/>
      <c r="AG175" s="266" t="s">
        <v>244</v>
      </c>
      <c r="AH175" s="274" t="s">
        <v>699</v>
      </c>
      <c r="AI175" s="274" t="s">
        <v>268</v>
      </c>
      <c r="AJ175" s="265"/>
      <c r="AK175" s="151"/>
      <c r="AL175" s="265"/>
      <c r="AM175" s="265"/>
      <c r="AN175" s="265"/>
      <c r="AO175" s="265"/>
      <c r="AP175" s="265"/>
      <c r="AQ175" s="265"/>
      <c r="AR175" s="265"/>
      <c r="AS175" s="265"/>
      <c r="AT175" s="265"/>
      <c r="AU175" s="265"/>
      <c r="AV175" s="265"/>
      <c r="AW175" s="265"/>
      <c r="AX175" s="265"/>
      <c r="AY175" s="265"/>
      <c r="AZ175" s="265"/>
      <c r="BA175" s="478">
        <f t="shared" si="59"/>
        <v>0</v>
      </c>
      <c r="BB175" s="480">
        <f t="shared" si="60"/>
        <v>0</v>
      </c>
      <c r="BC175" s="483">
        <f t="shared" si="61"/>
        <v>5439</v>
      </c>
      <c r="BD175" s="380">
        <f t="shared" si="62"/>
        <v>1</v>
      </c>
      <c r="BE175" s="276"/>
      <c r="BF175" s="265"/>
      <c r="BG175" s="265" t="s">
        <v>244</v>
      </c>
      <c r="BH175" s="265" t="s">
        <v>244</v>
      </c>
      <c r="BI175" s="265" t="s">
        <v>244</v>
      </c>
      <c r="BJ175" s="10"/>
      <c r="BK175" s="278"/>
      <c r="BL175" s="272"/>
      <c r="BM175" s="265"/>
      <c r="BN175" s="265"/>
      <c r="BO175" s="1"/>
      <c r="BP175" s="1"/>
      <c r="BQ175" s="1"/>
      <c r="BR175" s="1"/>
      <c r="BS175" s="1"/>
      <c r="BT175" s="1"/>
    </row>
    <row r="176" spans="1:72" s="119" customFormat="1" ht="40.5" customHeight="1" x14ac:dyDescent="0.2">
      <c r="A176" s="285">
        <v>1415</v>
      </c>
      <c r="B176" s="285" t="s">
        <v>40</v>
      </c>
      <c r="C176" s="285" t="s">
        <v>174</v>
      </c>
      <c r="D176" s="285" t="s">
        <v>175</v>
      </c>
      <c r="E176" s="285" t="s">
        <v>176</v>
      </c>
      <c r="F176" s="265" t="s">
        <v>76</v>
      </c>
      <c r="G176" s="285">
        <v>201410</v>
      </c>
      <c r="H176" s="267" t="s">
        <v>267</v>
      </c>
      <c r="I176" s="267"/>
      <c r="J176" s="266"/>
      <c r="K176" s="348" t="s">
        <v>313</v>
      </c>
      <c r="L176" s="317" t="s">
        <v>644</v>
      </c>
      <c r="M176" s="317" t="s">
        <v>244</v>
      </c>
      <c r="N176" s="285"/>
      <c r="O176" s="285"/>
      <c r="P176" s="357"/>
      <c r="Q176" s="285"/>
      <c r="R176" s="285"/>
      <c r="S176" s="265">
        <v>7474</v>
      </c>
      <c r="T176" s="10">
        <f t="shared" ref="T176:T190" si="63">P176</f>
        <v>0</v>
      </c>
      <c r="U176" s="10">
        <f t="shared" ref="U176:U190" si="64">S176-T176</f>
        <v>7474</v>
      </c>
      <c r="V176" s="285"/>
      <c r="W176" s="349"/>
      <c r="X176" s="343">
        <f t="shared" ref="X176:X190" si="65">U176-(V176+W176)</f>
        <v>7474</v>
      </c>
      <c r="Y176" s="285">
        <v>1</v>
      </c>
      <c r="Z176" s="285">
        <v>1</v>
      </c>
      <c r="AA176" s="265">
        <v>1</v>
      </c>
      <c r="AB176" s="265"/>
      <c r="AC176" s="265"/>
      <c r="AD176" s="273">
        <v>1</v>
      </c>
      <c r="AE176" s="265"/>
      <c r="AF176" s="345"/>
      <c r="AG176" s="265" t="s">
        <v>267</v>
      </c>
      <c r="AH176" s="274" t="s">
        <v>314</v>
      </c>
      <c r="AI176" s="265"/>
      <c r="AJ176" s="265"/>
      <c r="AK176" s="151"/>
      <c r="AL176" s="265"/>
      <c r="AM176" s="265"/>
      <c r="AN176" s="265"/>
      <c r="AO176" s="265"/>
      <c r="AP176" s="265"/>
      <c r="AQ176" s="265"/>
      <c r="AR176" s="265"/>
      <c r="AS176" s="265"/>
      <c r="AT176" s="265"/>
      <c r="AU176" s="265"/>
      <c r="AV176" s="265"/>
      <c r="AW176" s="265"/>
      <c r="AX176" s="265"/>
      <c r="AY176" s="265"/>
      <c r="AZ176" s="265"/>
      <c r="BA176" s="478">
        <f t="shared" ref="BA176:BA190" si="66">SUM(AL176:AZ176)</f>
        <v>0</v>
      </c>
      <c r="BB176" s="480">
        <f t="shared" ref="BB176:BB190" si="67">V176+BA176</f>
        <v>0</v>
      </c>
      <c r="BC176" s="483">
        <f t="shared" ref="BC176:BC190" si="68">X176-BA176</f>
        <v>7474</v>
      </c>
      <c r="BD176" s="380">
        <f t="shared" ref="BD176:BD190" si="69">BC176/S176</f>
        <v>1</v>
      </c>
      <c r="BE176" s="276"/>
      <c r="BF176" s="265"/>
      <c r="BG176" s="265"/>
      <c r="BH176" s="265"/>
      <c r="BI176" s="265"/>
      <c r="BJ176" s="10"/>
      <c r="BK176" s="278"/>
      <c r="BL176" s="272"/>
      <c r="BM176" s="265"/>
      <c r="BN176" s="265"/>
      <c r="BO176" s="1"/>
      <c r="BP176" s="1"/>
      <c r="BQ176" s="1"/>
      <c r="BR176" s="1"/>
      <c r="BS176" s="1"/>
      <c r="BT176" s="1"/>
    </row>
    <row r="177" spans="1:72" s="119" customFormat="1" ht="22.5" x14ac:dyDescent="0.2">
      <c r="A177" s="298">
        <v>1415</v>
      </c>
      <c r="B177" s="298" t="s">
        <v>40</v>
      </c>
      <c r="C177" s="466" t="s">
        <v>278</v>
      </c>
      <c r="D177" s="298" t="s">
        <v>271</v>
      </c>
      <c r="E177" s="298" t="s">
        <v>272</v>
      </c>
      <c r="F177" s="275"/>
      <c r="G177" s="298"/>
      <c r="H177" s="298" t="s">
        <v>267</v>
      </c>
      <c r="I177" s="298"/>
      <c r="J177" s="275"/>
      <c r="K177" s="441" t="s">
        <v>333</v>
      </c>
      <c r="L177" s="298" t="s">
        <v>644</v>
      </c>
      <c r="M177" s="317" t="s">
        <v>244</v>
      </c>
      <c r="N177" s="298"/>
      <c r="O177" s="298"/>
      <c r="P177" s="446"/>
      <c r="Q177" s="298"/>
      <c r="R177" s="298"/>
      <c r="S177" s="269">
        <v>7474</v>
      </c>
      <c r="T177" s="10">
        <f t="shared" si="63"/>
        <v>0</v>
      </c>
      <c r="U177" s="10">
        <f t="shared" si="64"/>
        <v>7474</v>
      </c>
      <c r="V177" s="298"/>
      <c r="W177" s="447"/>
      <c r="X177" s="343">
        <f t="shared" si="65"/>
        <v>7474</v>
      </c>
      <c r="Y177" s="298">
        <v>1.5</v>
      </c>
      <c r="Z177" s="298"/>
      <c r="AA177" s="275"/>
      <c r="AB177" s="275"/>
      <c r="AC177" s="275"/>
      <c r="AD177" s="299"/>
      <c r="AE177" s="275"/>
      <c r="AF177" s="450"/>
      <c r="AG177" s="275" t="s">
        <v>267</v>
      </c>
      <c r="AH177" s="275" t="s">
        <v>314</v>
      </c>
      <c r="AI177" s="275"/>
      <c r="AJ177" s="275"/>
      <c r="AK177" s="151" t="s">
        <v>217</v>
      </c>
      <c r="AL177" s="275"/>
      <c r="AM177" s="275"/>
      <c r="AN177" s="275"/>
      <c r="AO177" s="275"/>
      <c r="AP177" s="275"/>
      <c r="AQ177" s="275"/>
      <c r="AR177" s="275"/>
      <c r="AS177" s="275"/>
      <c r="AT177" s="275"/>
      <c r="AU177" s="275"/>
      <c r="AV177" s="275"/>
      <c r="AW177" s="275"/>
      <c r="AX177" s="275"/>
      <c r="AY177" s="275"/>
      <c r="AZ177" s="275"/>
      <c r="BA177" s="478">
        <f t="shared" si="66"/>
        <v>0</v>
      </c>
      <c r="BB177" s="480">
        <f t="shared" si="67"/>
        <v>0</v>
      </c>
      <c r="BC177" s="483">
        <f t="shared" si="68"/>
        <v>7474</v>
      </c>
      <c r="BD177" s="380">
        <f t="shared" si="69"/>
        <v>1</v>
      </c>
      <c r="BE177" s="300"/>
      <c r="BF177" s="275"/>
      <c r="BG177" s="275"/>
      <c r="BH177" s="275"/>
      <c r="BI177" s="275"/>
      <c r="BJ177" s="217"/>
      <c r="BK177" s="301"/>
      <c r="BL177" s="275"/>
      <c r="BM177" s="275"/>
      <c r="BN177" s="265"/>
      <c r="BO177" s="265"/>
      <c r="BP177" s="265"/>
      <c r="BQ177" s="265"/>
      <c r="BR177" s="265"/>
      <c r="BS177" s="265"/>
      <c r="BT177" s="265"/>
    </row>
    <row r="178" spans="1:72" s="119" customFormat="1" ht="22.5" x14ac:dyDescent="0.2">
      <c r="A178" s="285">
        <v>1415</v>
      </c>
      <c r="B178" s="285" t="s">
        <v>40</v>
      </c>
      <c r="C178" s="289" t="s">
        <v>264</v>
      </c>
      <c r="D178" s="289" t="s">
        <v>266</v>
      </c>
      <c r="E178" s="289" t="s">
        <v>265</v>
      </c>
      <c r="F178" s="265"/>
      <c r="G178" s="285">
        <v>201310</v>
      </c>
      <c r="H178" s="317" t="s">
        <v>267</v>
      </c>
      <c r="I178" s="285"/>
      <c r="J178" s="265"/>
      <c r="K178" s="347" t="s">
        <v>333</v>
      </c>
      <c r="L178" s="317" t="s">
        <v>644</v>
      </c>
      <c r="M178" s="317" t="s">
        <v>244</v>
      </c>
      <c r="N178" s="285"/>
      <c r="O178" s="285"/>
      <c r="P178" s="357"/>
      <c r="Q178" s="285"/>
      <c r="R178" s="285"/>
      <c r="S178" s="269">
        <v>7474</v>
      </c>
      <c r="T178" s="10">
        <f t="shared" si="63"/>
        <v>0</v>
      </c>
      <c r="U178" s="10">
        <f t="shared" si="64"/>
        <v>7474</v>
      </c>
      <c r="V178" s="285"/>
      <c r="W178" s="349"/>
      <c r="X178" s="343">
        <f t="shared" si="65"/>
        <v>7474</v>
      </c>
      <c r="Y178" s="285">
        <v>1</v>
      </c>
      <c r="Z178" s="285"/>
      <c r="AA178" s="272"/>
      <c r="AB178" s="272"/>
      <c r="AC178" s="272"/>
      <c r="AD178" s="273"/>
      <c r="AE178" s="272"/>
      <c r="AF178" s="318"/>
      <c r="AG178" s="265" t="s">
        <v>267</v>
      </c>
      <c r="AH178" s="274" t="s">
        <v>314</v>
      </c>
      <c r="AI178" s="265"/>
      <c r="AJ178" s="265"/>
      <c r="AK178" s="151"/>
      <c r="AL178" s="265"/>
      <c r="AM178" s="265"/>
      <c r="AN178" s="265"/>
      <c r="AO178" s="265"/>
      <c r="AP178" s="265"/>
      <c r="AQ178" s="265"/>
      <c r="AR178" s="265"/>
      <c r="AS178" s="265"/>
      <c r="AT178" s="265"/>
      <c r="AU178" s="265"/>
      <c r="AV178" s="265"/>
      <c r="AW178" s="265"/>
      <c r="AX178" s="265"/>
      <c r="AY178" s="265"/>
      <c r="AZ178" s="265"/>
      <c r="BA178" s="478">
        <f t="shared" si="66"/>
        <v>0</v>
      </c>
      <c r="BB178" s="480">
        <f t="shared" si="67"/>
        <v>0</v>
      </c>
      <c r="BC178" s="483">
        <f t="shared" si="68"/>
        <v>7474</v>
      </c>
      <c r="BD178" s="380">
        <f t="shared" si="69"/>
        <v>1</v>
      </c>
      <c r="BE178" s="276"/>
      <c r="BF178" s="265"/>
      <c r="BG178" s="265"/>
      <c r="BH178" s="265"/>
      <c r="BI178" s="265"/>
      <c r="BJ178" s="10"/>
      <c r="BK178" s="278"/>
      <c r="BL178" s="272"/>
      <c r="BM178" s="265"/>
      <c r="BN178" s="265"/>
      <c r="BO178" s="165"/>
      <c r="BP178" s="165"/>
      <c r="BQ178" s="165"/>
      <c r="BR178" s="165"/>
      <c r="BS178" s="165"/>
      <c r="BT178" s="165"/>
    </row>
    <row r="179" spans="1:72" s="119" customFormat="1" x14ac:dyDescent="0.2">
      <c r="A179" s="285">
        <v>1415</v>
      </c>
      <c r="B179" s="267" t="s">
        <v>40</v>
      </c>
      <c r="C179" s="310" t="s">
        <v>235</v>
      </c>
      <c r="D179" s="310" t="s">
        <v>236</v>
      </c>
      <c r="E179" s="310" t="s">
        <v>237</v>
      </c>
      <c r="F179" s="265"/>
      <c r="G179" s="285">
        <v>201410</v>
      </c>
      <c r="H179" s="267" t="s">
        <v>267</v>
      </c>
      <c r="I179" s="267"/>
      <c r="J179" s="266"/>
      <c r="K179" s="348" t="s">
        <v>313</v>
      </c>
      <c r="L179" s="317" t="s">
        <v>644</v>
      </c>
      <c r="M179" s="317" t="s">
        <v>244</v>
      </c>
      <c r="N179" s="285"/>
      <c r="O179" s="285"/>
      <c r="P179" s="357"/>
      <c r="Q179" s="285"/>
      <c r="R179" s="285"/>
      <c r="S179" s="269">
        <v>7474</v>
      </c>
      <c r="T179" s="10">
        <f t="shared" si="63"/>
        <v>0</v>
      </c>
      <c r="U179" s="10">
        <f t="shared" si="64"/>
        <v>7474</v>
      </c>
      <c r="V179" s="285"/>
      <c r="W179" s="349"/>
      <c r="X179" s="343">
        <f t="shared" si="65"/>
        <v>7474</v>
      </c>
      <c r="Y179" s="285">
        <v>2</v>
      </c>
      <c r="Z179" s="285"/>
      <c r="AA179" s="265">
        <v>2</v>
      </c>
      <c r="AB179" s="265"/>
      <c r="AC179" s="265">
        <v>2</v>
      </c>
      <c r="AD179" s="273"/>
      <c r="AE179" s="272"/>
      <c r="AF179" s="550"/>
      <c r="AG179" s="265" t="s">
        <v>267</v>
      </c>
      <c r="AH179" s="274" t="s">
        <v>314</v>
      </c>
      <c r="AI179" s="265"/>
      <c r="AJ179" s="265"/>
      <c r="AK179" s="151"/>
      <c r="AL179" s="265"/>
      <c r="AM179" s="265"/>
      <c r="AN179" s="265"/>
      <c r="AO179" s="265"/>
      <c r="AP179" s="265"/>
      <c r="AQ179" s="265"/>
      <c r="AR179" s="265"/>
      <c r="AS179" s="265"/>
      <c r="AT179" s="265"/>
      <c r="AU179" s="265"/>
      <c r="AV179" s="265"/>
      <c r="AW179" s="265"/>
      <c r="AX179" s="265"/>
      <c r="AY179" s="265"/>
      <c r="AZ179" s="265"/>
      <c r="BA179" s="478">
        <f t="shared" si="66"/>
        <v>0</v>
      </c>
      <c r="BB179" s="480">
        <f t="shared" si="67"/>
        <v>0</v>
      </c>
      <c r="BC179" s="483">
        <f t="shared" si="68"/>
        <v>7474</v>
      </c>
      <c r="BD179" s="380">
        <f t="shared" si="69"/>
        <v>1</v>
      </c>
      <c r="BE179" s="276"/>
      <c r="BF179" s="265"/>
      <c r="BG179" s="265"/>
      <c r="BH179" s="265"/>
      <c r="BI179" s="265"/>
      <c r="BJ179" s="10"/>
      <c r="BK179" s="278"/>
      <c r="BL179" s="272"/>
      <c r="BM179" s="265"/>
      <c r="BN179" s="265"/>
      <c r="BO179" s="1"/>
      <c r="BP179" s="1"/>
      <c r="BQ179" s="1"/>
      <c r="BR179" s="1"/>
      <c r="BS179" s="1"/>
      <c r="BT179" s="1"/>
    </row>
    <row r="180" spans="1:72" s="119" customFormat="1" x14ac:dyDescent="0.2">
      <c r="A180" s="285">
        <v>1415</v>
      </c>
      <c r="B180" s="267" t="s">
        <v>40</v>
      </c>
      <c r="C180" s="310" t="s">
        <v>239</v>
      </c>
      <c r="D180" s="310" t="s">
        <v>45</v>
      </c>
      <c r="E180" s="310" t="s">
        <v>150</v>
      </c>
      <c r="F180" s="287" t="s">
        <v>641</v>
      </c>
      <c r="G180" s="285">
        <v>201410</v>
      </c>
      <c r="H180" s="267" t="s">
        <v>267</v>
      </c>
      <c r="I180" s="267"/>
      <c r="J180" s="266"/>
      <c r="K180" s="348" t="s">
        <v>313</v>
      </c>
      <c r="L180" s="317" t="s">
        <v>861</v>
      </c>
      <c r="M180" s="317" t="s">
        <v>244</v>
      </c>
      <c r="N180" s="285">
        <v>0</v>
      </c>
      <c r="O180" s="285">
        <v>0</v>
      </c>
      <c r="P180" s="357" t="s">
        <v>42</v>
      </c>
      <c r="Q180" s="285">
        <v>0</v>
      </c>
      <c r="R180" s="285"/>
      <c r="S180" s="269">
        <v>7474</v>
      </c>
      <c r="T180" s="10" t="str">
        <f t="shared" si="63"/>
        <v/>
      </c>
      <c r="U180" s="10" t="e">
        <f t="shared" si="64"/>
        <v>#VALUE!</v>
      </c>
      <c r="V180" s="285"/>
      <c r="W180" s="349"/>
      <c r="X180" s="343" t="e">
        <f t="shared" si="65"/>
        <v>#VALUE!</v>
      </c>
      <c r="Y180" s="285">
        <v>1.5</v>
      </c>
      <c r="Z180" s="285"/>
      <c r="AA180" s="265">
        <v>1</v>
      </c>
      <c r="AB180" s="265">
        <v>1</v>
      </c>
      <c r="AC180" s="265">
        <v>1</v>
      </c>
      <c r="AD180" s="273"/>
      <c r="AE180" s="266">
        <v>1</v>
      </c>
      <c r="AF180" s="345"/>
      <c r="AG180" s="265" t="s">
        <v>267</v>
      </c>
      <c r="AH180" s="274" t="s">
        <v>314</v>
      </c>
      <c r="AI180" s="265"/>
      <c r="AJ180" s="265"/>
      <c r="AK180" s="151"/>
      <c r="AL180" s="265"/>
      <c r="AM180" s="265"/>
      <c r="AN180" s="265"/>
      <c r="AO180" s="265"/>
      <c r="AP180" s="265"/>
      <c r="AQ180" s="265"/>
      <c r="AR180" s="265"/>
      <c r="AS180" s="265"/>
      <c r="AT180" s="265"/>
      <c r="AU180" s="265"/>
      <c r="AV180" s="265"/>
      <c r="AW180" s="265"/>
      <c r="AX180" s="265"/>
      <c r="AY180" s="265"/>
      <c r="AZ180" s="265"/>
      <c r="BA180" s="478">
        <f t="shared" si="66"/>
        <v>0</v>
      </c>
      <c r="BB180" s="480">
        <f t="shared" si="67"/>
        <v>0</v>
      </c>
      <c r="BC180" s="483" t="e">
        <f t="shared" si="68"/>
        <v>#VALUE!</v>
      </c>
      <c r="BD180" s="380" t="e">
        <f t="shared" si="69"/>
        <v>#VALUE!</v>
      </c>
      <c r="BE180" s="276"/>
      <c r="BF180" s="265"/>
      <c r="BG180" s="265"/>
      <c r="BH180" s="265"/>
      <c r="BI180" s="265"/>
      <c r="BJ180" s="10"/>
      <c r="BK180" s="278"/>
      <c r="BL180" s="272"/>
      <c r="BM180" s="265"/>
      <c r="BN180" s="265"/>
    </row>
    <row r="181" spans="1:72" s="119" customFormat="1" x14ac:dyDescent="0.2">
      <c r="A181" s="285">
        <v>1415</v>
      </c>
      <c r="B181" s="285" t="s">
        <v>40</v>
      </c>
      <c r="C181" s="285" t="s">
        <v>182</v>
      </c>
      <c r="D181" s="285" t="s">
        <v>79</v>
      </c>
      <c r="E181" s="285" t="s">
        <v>183</v>
      </c>
      <c r="F181" s="265" t="s">
        <v>41</v>
      </c>
      <c r="G181" s="285">
        <v>201410</v>
      </c>
      <c r="H181" s="267" t="s">
        <v>267</v>
      </c>
      <c r="I181" s="267"/>
      <c r="J181" s="266"/>
      <c r="K181" s="348" t="s">
        <v>313</v>
      </c>
      <c r="L181" s="317" t="s">
        <v>644</v>
      </c>
      <c r="M181" s="317" t="s">
        <v>244</v>
      </c>
      <c r="N181" s="285"/>
      <c r="O181" s="285"/>
      <c r="P181" s="357"/>
      <c r="Q181" s="285"/>
      <c r="R181" s="285"/>
      <c r="S181" s="269">
        <v>7474</v>
      </c>
      <c r="T181" s="10">
        <f t="shared" si="63"/>
        <v>0</v>
      </c>
      <c r="U181" s="10">
        <f t="shared" si="64"/>
        <v>7474</v>
      </c>
      <c r="V181" s="285"/>
      <c r="W181" s="349"/>
      <c r="X181" s="343">
        <f t="shared" si="65"/>
        <v>7474</v>
      </c>
      <c r="Y181" s="285">
        <v>1</v>
      </c>
      <c r="Z181" s="285">
        <v>1</v>
      </c>
      <c r="AA181" s="265">
        <v>1</v>
      </c>
      <c r="AB181" s="265">
        <v>1</v>
      </c>
      <c r="AC181" s="265">
        <v>1</v>
      </c>
      <c r="AD181" s="273"/>
      <c r="AE181" s="266">
        <v>1</v>
      </c>
      <c r="AF181" s="345"/>
      <c r="AG181" s="265" t="s">
        <v>267</v>
      </c>
      <c r="AH181" s="274" t="s">
        <v>314</v>
      </c>
      <c r="AI181" s="265"/>
      <c r="AJ181" s="265"/>
      <c r="AK181" s="151"/>
      <c r="AL181" s="265"/>
      <c r="AM181" s="265"/>
      <c r="AN181" s="265"/>
      <c r="AO181" s="265"/>
      <c r="AP181" s="265"/>
      <c r="AQ181" s="265"/>
      <c r="AR181" s="265"/>
      <c r="AS181" s="265"/>
      <c r="AT181" s="265"/>
      <c r="AU181" s="265"/>
      <c r="AV181" s="265"/>
      <c r="AW181" s="265"/>
      <c r="AX181" s="265"/>
      <c r="AY181" s="265"/>
      <c r="AZ181" s="265"/>
      <c r="BA181" s="478">
        <f t="shared" si="66"/>
        <v>0</v>
      </c>
      <c r="BB181" s="480">
        <f t="shared" si="67"/>
        <v>0</v>
      </c>
      <c r="BC181" s="483">
        <f t="shared" si="68"/>
        <v>7474</v>
      </c>
      <c r="BD181" s="380">
        <f t="shared" si="69"/>
        <v>1</v>
      </c>
      <c r="BE181" s="276"/>
      <c r="BF181" s="265"/>
      <c r="BG181" s="265"/>
      <c r="BH181" s="265"/>
      <c r="BI181" s="265"/>
      <c r="BJ181" s="10"/>
      <c r="BK181" s="278"/>
      <c r="BL181" s="272"/>
      <c r="BM181" s="265"/>
      <c r="BN181" s="265"/>
    </row>
    <row r="182" spans="1:72" s="119" customFormat="1" x14ac:dyDescent="0.2">
      <c r="A182" s="285">
        <v>1415</v>
      </c>
      <c r="B182" s="285" t="s">
        <v>40</v>
      </c>
      <c r="C182" s="310" t="s">
        <v>240</v>
      </c>
      <c r="D182" s="310" t="s">
        <v>72</v>
      </c>
      <c r="E182" s="310" t="s">
        <v>241</v>
      </c>
      <c r="F182" s="265"/>
      <c r="G182" s="285">
        <v>201410</v>
      </c>
      <c r="H182" s="267" t="s">
        <v>267</v>
      </c>
      <c r="I182" s="267"/>
      <c r="J182" s="266"/>
      <c r="K182" s="348" t="s">
        <v>313</v>
      </c>
      <c r="L182" s="317" t="s">
        <v>644</v>
      </c>
      <c r="M182" s="317" t="s">
        <v>244</v>
      </c>
      <c r="N182" s="285"/>
      <c r="O182" s="285"/>
      <c r="P182" s="357"/>
      <c r="Q182" s="285"/>
      <c r="R182" s="285"/>
      <c r="S182" s="269">
        <v>7474</v>
      </c>
      <c r="T182" s="10">
        <f t="shared" si="63"/>
        <v>0</v>
      </c>
      <c r="U182" s="10">
        <f t="shared" si="64"/>
        <v>7474</v>
      </c>
      <c r="V182" s="285"/>
      <c r="W182" s="349"/>
      <c r="X182" s="343">
        <f t="shared" si="65"/>
        <v>7474</v>
      </c>
      <c r="Y182" s="285">
        <v>1</v>
      </c>
      <c r="Z182" s="285">
        <v>1</v>
      </c>
      <c r="AA182" s="265">
        <v>1</v>
      </c>
      <c r="AB182" s="265">
        <v>2</v>
      </c>
      <c r="AC182" s="265">
        <v>1.5</v>
      </c>
      <c r="AD182" s="273">
        <v>1</v>
      </c>
      <c r="AE182" s="265"/>
      <c r="AF182" s="550"/>
      <c r="AG182" s="265" t="s">
        <v>267</v>
      </c>
      <c r="AH182" s="274" t="s">
        <v>314</v>
      </c>
      <c r="AI182" s="265"/>
      <c r="AJ182" s="265"/>
      <c r="AK182" s="151"/>
      <c r="AL182" s="265"/>
      <c r="AM182" s="265"/>
      <c r="AN182" s="265"/>
      <c r="AO182" s="265"/>
      <c r="AP182" s="265"/>
      <c r="AQ182" s="265"/>
      <c r="AR182" s="265"/>
      <c r="AS182" s="265"/>
      <c r="AT182" s="265"/>
      <c r="AU182" s="265"/>
      <c r="AV182" s="265"/>
      <c r="AW182" s="265"/>
      <c r="AX182" s="265"/>
      <c r="AY182" s="265"/>
      <c r="AZ182" s="265"/>
      <c r="BA182" s="478">
        <f t="shared" si="66"/>
        <v>0</v>
      </c>
      <c r="BB182" s="480">
        <f t="shared" si="67"/>
        <v>0</v>
      </c>
      <c r="BC182" s="483">
        <f t="shared" si="68"/>
        <v>7474</v>
      </c>
      <c r="BD182" s="380">
        <f t="shared" si="69"/>
        <v>1</v>
      </c>
      <c r="BE182" s="276"/>
      <c r="BF182" s="265"/>
      <c r="BG182" s="265"/>
      <c r="BH182" s="265"/>
      <c r="BI182" s="265"/>
      <c r="BJ182" s="10"/>
      <c r="BK182" s="277"/>
      <c r="BL182" s="293"/>
      <c r="BM182" s="265"/>
      <c r="BN182" s="265"/>
    </row>
    <row r="183" spans="1:72" s="275" customFormat="1" ht="42" customHeight="1" x14ac:dyDescent="0.25">
      <c r="A183" s="52">
        <v>1415</v>
      </c>
      <c r="B183" s="52" t="s">
        <v>54</v>
      </c>
      <c r="C183" s="513" t="s">
        <v>311</v>
      </c>
      <c r="D183" s="514" t="s">
        <v>308</v>
      </c>
      <c r="E183" s="514" t="s">
        <v>309</v>
      </c>
      <c r="F183" s="90" t="s">
        <v>641</v>
      </c>
      <c r="G183" s="52">
        <v>201410</v>
      </c>
      <c r="H183" s="52" t="s">
        <v>267</v>
      </c>
      <c r="I183" s="195"/>
      <c r="J183" s="27" t="s">
        <v>705</v>
      </c>
      <c r="K183" s="544" t="s">
        <v>315</v>
      </c>
      <c r="L183" s="1" t="s">
        <v>817</v>
      </c>
      <c r="M183" s="102" t="s">
        <v>897</v>
      </c>
      <c r="N183" s="1">
        <v>21285</v>
      </c>
      <c r="O183" s="1">
        <v>0</v>
      </c>
      <c r="P183" s="356">
        <v>922</v>
      </c>
      <c r="Q183" s="1">
        <v>20363</v>
      </c>
      <c r="R183" s="52"/>
      <c r="S183" s="90">
        <v>7474</v>
      </c>
      <c r="T183" s="10">
        <f t="shared" si="63"/>
        <v>922</v>
      </c>
      <c r="U183" s="10">
        <f t="shared" si="64"/>
        <v>6552</v>
      </c>
      <c r="V183" s="52"/>
      <c r="W183" s="29">
        <v>2700</v>
      </c>
      <c r="X183" s="343">
        <f t="shared" si="65"/>
        <v>3852</v>
      </c>
      <c r="Y183" s="549"/>
      <c r="Z183" s="549"/>
      <c r="AA183" s="141">
        <v>1</v>
      </c>
      <c r="AB183" s="141">
        <v>1</v>
      </c>
      <c r="AC183" s="141">
        <v>1</v>
      </c>
      <c r="AD183" s="250">
        <v>1</v>
      </c>
      <c r="AE183" s="141">
        <v>1</v>
      </c>
      <c r="AF183" s="555"/>
      <c r="AG183" s="132" t="s">
        <v>267</v>
      </c>
      <c r="AH183" s="132" t="s">
        <v>699</v>
      </c>
      <c r="AI183" s="132" t="s">
        <v>765</v>
      </c>
      <c r="AJ183" s="132"/>
      <c r="AK183" s="152"/>
      <c r="AL183" s="132"/>
      <c r="AM183" s="132"/>
      <c r="AN183" s="132"/>
      <c r="AO183" s="132"/>
      <c r="AP183" s="132"/>
      <c r="AQ183" s="132"/>
      <c r="AR183" s="132"/>
      <c r="AS183" s="132"/>
      <c r="AT183" s="132"/>
      <c r="AU183" s="132"/>
      <c r="AV183" s="132"/>
      <c r="AW183" s="132"/>
      <c r="AX183" s="132"/>
      <c r="AY183" s="132"/>
      <c r="AZ183" s="132">
        <v>2491</v>
      </c>
      <c r="BA183" s="382">
        <f t="shared" si="66"/>
        <v>2491</v>
      </c>
      <c r="BB183" s="480">
        <f t="shared" si="67"/>
        <v>2491</v>
      </c>
      <c r="BC183" s="483">
        <f t="shared" si="68"/>
        <v>1361</v>
      </c>
      <c r="BD183" s="380">
        <f t="shared" si="69"/>
        <v>0.18209793952368208</v>
      </c>
      <c r="BE183" s="133">
        <v>1</v>
      </c>
      <c r="BF183" s="132" t="s">
        <v>883</v>
      </c>
      <c r="BG183" s="132" t="s">
        <v>288</v>
      </c>
      <c r="BH183" s="132" t="s">
        <v>288</v>
      </c>
      <c r="BI183" s="132" t="s">
        <v>288</v>
      </c>
      <c r="BJ183" s="52"/>
      <c r="BK183" s="134"/>
      <c r="BL183" s="135"/>
      <c r="BM183" s="52"/>
      <c r="BN183" s="6"/>
      <c r="BO183" s="265"/>
      <c r="BP183" s="265"/>
      <c r="BQ183" s="265"/>
      <c r="BR183" s="265"/>
      <c r="BS183" s="265"/>
      <c r="BT183" s="265"/>
    </row>
    <row r="184" spans="1:72" s="265" customFormat="1" x14ac:dyDescent="0.2">
      <c r="A184" s="490">
        <v>1415</v>
      </c>
      <c r="B184" s="491" t="s">
        <v>54</v>
      </c>
      <c r="C184" s="491" t="s">
        <v>651</v>
      </c>
      <c r="D184" s="491" t="s">
        <v>652</v>
      </c>
      <c r="E184" s="491" t="s">
        <v>653</v>
      </c>
      <c r="F184" s="492" t="s">
        <v>641</v>
      </c>
      <c r="G184" s="492"/>
      <c r="H184" s="492" t="s">
        <v>267</v>
      </c>
      <c r="I184" s="492"/>
      <c r="J184" s="493"/>
      <c r="K184" s="543"/>
      <c r="L184" s="491" t="s">
        <v>820</v>
      </c>
      <c r="M184" s="508" t="s">
        <v>897</v>
      </c>
      <c r="N184" s="491">
        <v>21285</v>
      </c>
      <c r="O184" s="491">
        <v>0</v>
      </c>
      <c r="P184" s="491">
        <v>0</v>
      </c>
      <c r="Q184" s="491">
        <v>21285</v>
      </c>
      <c r="R184" s="492"/>
      <c r="S184" s="495">
        <v>7474</v>
      </c>
      <c r="T184" s="491">
        <f t="shared" si="63"/>
        <v>0</v>
      </c>
      <c r="U184" s="491">
        <f t="shared" si="64"/>
        <v>7474</v>
      </c>
      <c r="V184" s="492"/>
      <c r="W184" s="546">
        <v>2700</v>
      </c>
      <c r="X184" s="496">
        <f t="shared" si="65"/>
        <v>4774</v>
      </c>
      <c r="Y184" s="496"/>
      <c r="Z184" s="496"/>
      <c r="AA184" s="492"/>
      <c r="AB184" s="492"/>
      <c r="AC184" s="497"/>
      <c r="AD184" s="498"/>
      <c r="AE184" s="499"/>
      <c r="AF184" s="554"/>
      <c r="AG184" s="508" t="s">
        <v>695</v>
      </c>
      <c r="AH184" s="491" t="s">
        <v>244</v>
      </c>
      <c r="AI184" s="491"/>
      <c r="AJ184" s="491"/>
      <c r="AK184" s="501"/>
      <c r="AL184" s="491"/>
      <c r="AM184" s="491"/>
      <c r="AN184" s="491"/>
      <c r="AO184" s="491"/>
      <c r="AP184" s="491"/>
      <c r="AQ184" s="491"/>
      <c r="AR184" s="491"/>
      <c r="AS184" s="491"/>
      <c r="AT184" s="491"/>
      <c r="AU184" s="491"/>
      <c r="AV184" s="491"/>
      <c r="AW184" s="491"/>
      <c r="AX184" s="491"/>
      <c r="AY184" s="491"/>
      <c r="AZ184" s="491"/>
      <c r="BA184" s="491">
        <f t="shared" si="66"/>
        <v>0</v>
      </c>
      <c r="BB184" s="491">
        <f t="shared" si="67"/>
        <v>0</v>
      </c>
      <c r="BC184" s="502">
        <f t="shared" si="68"/>
        <v>4774</v>
      </c>
      <c r="BD184" s="503">
        <f t="shared" si="69"/>
        <v>0.63874765854963877</v>
      </c>
      <c r="BE184" s="491"/>
      <c r="BF184" s="491"/>
      <c r="BG184" s="491"/>
      <c r="BH184" s="491"/>
      <c r="BI184" s="491"/>
      <c r="BJ184" s="491"/>
      <c r="BK184" s="504"/>
      <c r="BL184" s="505"/>
      <c r="BM184" s="491"/>
      <c r="BN184" s="501"/>
      <c r="BO184" s="491"/>
      <c r="BP184" s="491"/>
      <c r="BQ184" s="491"/>
      <c r="BR184" s="491"/>
      <c r="BS184" s="491"/>
      <c r="BT184" s="491"/>
    </row>
    <row r="185" spans="1:72" s="265" customFormat="1" x14ac:dyDescent="0.2">
      <c r="A185" s="491">
        <v>1415</v>
      </c>
      <c r="B185" s="491" t="s">
        <v>54</v>
      </c>
      <c r="C185" s="491" t="s">
        <v>654</v>
      </c>
      <c r="D185" s="491" t="s">
        <v>655</v>
      </c>
      <c r="E185" s="491" t="s">
        <v>656</v>
      </c>
      <c r="F185" s="492" t="s">
        <v>641</v>
      </c>
      <c r="G185" s="492"/>
      <c r="H185" s="492" t="s">
        <v>267</v>
      </c>
      <c r="I185" s="492"/>
      <c r="J185" s="492"/>
      <c r="K185" s="492"/>
      <c r="L185" s="491" t="s">
        <v>826</v>
      </c>
      <c r="M185" s="508" t="s">
        <v>852</v>
      </c>
      <c r="N185" s="491">
        <v>21285</v>
      </c>
      <c r="O185" s="491">
        <v>0</v>
      </c>
      <c r="P185" s="491">
        <v>0</v>
      </c>
      <c r="Q185" s="491">
        <v>21285</v>
      </c>
      <c r="R185" s="492"/>
      <c r="S185" s="495">
        <v>7474</v>
      </c>
      <c r="T185" s="491">
        <f t="shared" si="63"/>
        <v>0</v>
      </c>
      <c r="U185" s="491">
        <f t="shared" si="64"/>
        <v>7474</v>
      </c>
      <c r="V185" s="492"/>
      <c r="W185" s="492"/>
      <c r="X185" s="496">
        <f t="shared" si="65"/>
        <v>7474</v>
      </c>
      <c r="Y185" s="496"/>
      <c r="Z185" s="496"/>
      <c r="AA185" s="492"/>
      <c r="AB185" s="492"/>
      <c r="AC185" s="497"/>
      <c r="AD185" s="498"/>
      <c r="AE185" s="499"/>
      <c r="AF185" s="554"/>
      <c r="AG185" s="508" t="s">
        <v>695</v>
      </c>
      <c r="AH185" s="508" t="s">
        <v>314</v>
      </c>
      <c r="AI185" s="491"/>
      <c r="AJ185" s="491"/>
      <c r="AK185" s="506"/>
      <c r="AL185" s="491"/>
      <c r="AM185" s="491"/>
      <c r="AN185" s="491"/>
      <c r="AO185" s="491"/>
      <c r="AP185" s="491"/>
      <c r="AQ185" s="491"/>
      <c r="AR185" s="491"/>
      <c r="AS185" s="491"/>
      <c r="AT185" s="491"/>
      <c r="AU185" s="491"/>
      <c r="AV185" s="491"/>
      <c r="AW185" s="491"/>
      <c r="AX185" s="491"/>
      <c r="AY185" s="491"/>
      <c r="AZ185" s="491"/>
      <c r="BA185" s="491">
        <f t="shared" si="66"/>
        <v>0</v>
      </c>
      <c r="BB185" s="491">
        <f t="shared" si="67"/>
        <v>0</v>
      </c>
      <c r="BC185" s="502">
        <f t="shared" si="68"/>
        <v>7474</v>
      </c>
      <c r="BD185" s="503">
        <f t="shared" si="69"/>
        <v>1</v>
      </c>
      <c r="BE185" s="491"/>
      <c r="BF185" s="491"/>
      <c r="BG185" s="491"/>
      <c r="BH185" s="491"/>
      <c r="BI185" s="491"/>
      <c r="BJ185" s="491"/>
      <c r="BK185" s="504"/>
      <c r="BL185" s="505"/>
      <c r="BM185" s="491"/>
      <c r="BN185" s="491"/>
      <c r="BO185" s="491"/>
      <c r="BP185" s="491"/>
      <c r="BQ185" s="491"/>
      <c r="BR185" s="491"/>
      <c r="BS185" s="491"/>
      <c r="BT185" s="491"/>
    </row>
    <row r="186" spans="1:72" s="265" customFormat="1" ht="15" x14ac:dyDescent="0.25">
      <c r="A186" s="10">
        <v>1415</v>
      </c>
      <c r="B186" s="10" t="s">
        <v>54</v>
      </c>
      <c r="C186" s="539" t="s">
        <v>325</v>
      </c>
      <c r="D186" s="539" t="s">
        <v>326</v>
      </c>
      <c r="E186" s="539" t="s">
        <v>327</v>
      </c>
      <c r="F186" s="90" t="s">
        <v>641</v>
      </c>
      <c r="G186" s="10">
        <v>201410</v>
      </c>
      <c r="H186" s="127" t="s">
        <v>267</v>
      </c>
      <c r="I186" s="127"/>
      <c r="J186" s="128"/>
      <c r="K186" s="542" t="s">
        <v>315</v>
      </c>
      <c r="L186" s="1" t="s">
        <v>832</v>
      </c>
      <c r="M186" s="102" t="s">
        <v>897</v>
      </c>
      <c r="N186" s="1">
        <v>21285</v>
      </c>
      <c r="O186" s="1">
        <v>0</v>
      </c>
      <c r="P186" s="356">
        <v>409</v>
      </c>
      <c r="Q186" s="1">
        <v>20876</v>
      </c>
      <c r="R186" s="10"/>
      <c r="S186" s="199">
        <v>7474</v>
      </c>
      <c r="T186" s="10">
        <f t="shared" si="63"/>
        <v>409</v>
      </c>
      <c r="U186" s="10">
        <f t="shared" si="64"/>
        <v>7065</v>
      </c>
      <c r="V186" s="10"/>
      <c r="W186" s="29">
        <v>2700</v>
      </c>
      <c r="X186" s="343">
        <f t="shared" si="65"/>
        <v>4365</v>
      </c>
      <c r="Y186" s="24"/>
      <c r="Z186" s="24"/>
      <c r="AA186" s="137"/>
      <c r="AB186" s="137"/>
      <c r="AC186" s="137">
        <v>2</v>
      </c>
      <c r="AD186" s="244"/>
      <c r="AE186" s="137"/>
      <c r="AF186" s="553"/>
      <c r="AG186" s="117" t="s">
        <v>267</v>
      </c>
      <c r="AH186" s="177" t="s">
        <v>314</v>
      </c>
      <c r="AI186" s="1"/>
      <c r="AJ186" s="1"/>
      <c r="AK186" s="151"/>
      <c r="AL186" s="1"/>
      <c r="AM186" s="1"/>
      <c r="AN186" s="1"/>
      <c r="AO186" s="1"/>
      <c r="AP186" s="1"/>
      <c r="AQ186" s="1"/>
      <c r="AR186" s="1"/>
      <c r="AS186" s="1"/>
      <c r="AT186" s="1"/>
      <c r="AU186" s="1"/>
      <c r="AV186" s="1"/>
      <c r="AW186" s="1"/>
      <c r="AX186" s="1"/>
      <c r="AY186" s="1"/>
      <c r="AZ186" s="1"/>
      <c r="BA186" s="478">
        <f t="shared" si="66"/>
        <v>0</v>
      </c>
      <c r="BB186" s="480">
        <f t="shared" si="67"/>
        <v>0</v>
      </c>
      <c r="BC186" s="483">
        <f t="shared" si="68"/>
        <v>4365</v>
      </c>
      <c r="BD186" s="380">
        <f t="shared" si="69"/>
        <v>0.58402461867808397</v>
      </c>
      <c r="BE186" s="63"/>
      <c r="BF186" s="1"/>
      <c r="BG186" s="1"/>
      <c r="BH186" s="1"/>
      <c r="BI186" s="1"/>
      <c r="BJ186" s="10"/>
      <c r="BK186" s="82"/>
      <c r="BL186" s="99"/>
      <c r="BM186" s="10"/>
      <c r="BN186" s="1"/>
      <c r="BO186" s="1"/>
      <c r="BP186" s="1"/>
      <c r="BQ186" s="1"/>
      <c r="BR186" s="1"/>
      <c r="BS186" s="1"/>
      <c r="BT186" s="1"/>
    </row>
    <row r="187" spans="1:72" s="265" customFormat="1" x14ac:dyDescent="0.2">
      <c r="A187" s="491">
        <v>1415</v>
      </c>
      <c r="B187" s="491" t="s">
        <v>54</v>
      </c>
      <c r="C187" s="491" t="s">
        <v>679</v>
      </c>
      <c r="D187" s="491" t="s">
        <v>680</v>
      </c>
      <c r="E187" s="507" t="s">
        <v>227</v>
      </c>
      <c r="F187" s="492" t="s">
        <v>641</v>
      </c>
      <c r="G187" s="491"/>
      <c r="H187" s="508" t="s">
        <v>267</v>
      </c>
      <c r="I187" s="500"/>
      <c r="J187" s="500"/>
      <c r="K187" s="541"/>
      <c r="L187" s="490" t="s">
        <v>818</v>
      </c>
      <c r="M187" s="494" t="s">
        <v>897</v>
      </c>
      <c r="N187" s="490">
        <v>21285</v>
      </c>
      <c r="O187" s="491">
        <v>0</v>
      </c>
      <c r="P187" s="491">
        <v>0</v>
      </c>
      <c r="Q187" s="491">
        <v>21285</v>
      </c>
      <c r="R187" s="491"/>
      <c r="S187" s="495">
        <v>7474</v>
      </c>
      <c r="T187" s="491">
        <f t="shared" si="63"/>
        <v>0</v>
      </c>
      <c r="U187" s="491">
        <f t="shared" si="64"/>
        <v>7474</v>
      </c>
      <c r="V187" s="491"/>
      <c r="W187" s="546">
        <v>2700</v>
      </c>
      <c r="X187" s="496">
        <f t="shared" si="65"/>
        <v>4774</v>
      </c>
      <c r="Y187" s="548"/>
      <c r="Z187" s="548"/>
      <c r="AA187" s="491"/>
      <c r="AB187" s="491"/>
      <c r="AC187" s="491"/>
      <c r="AD187" s="509"/>
      <c r="AE187" s="491"/>
      <c r="AF187" s="552"/>
      <c r="AG187" s="508" t="s">
        <v>695</v>
      </c>
      <c r="AH187" s="508" t="s">
        <v>314</v>
      </c>
      <c r="AI187" s="491"/>
      <c r="AJ187" s="491"/>
      <c r="AK187" s="501"/>
      <c r="AL187" s="491"/>
      <c r="AM187" s="491"/>
      <c r="AN187" s="491"/>
      <c r="AO187" s="491"/>
      <c r="AP187" s="491"/>
      <c r="AQ187" s="491"/>
      <c r="AR187" s="491"/>
      <c r="AS187" s="491"/>
      <c r="AT187" s="491"/>
      <c r="AU187" s="491"/>
      <c r="AV187" s="491"/>
      <c r="AW187" s="491"/>
      <c r="AX187" s="491"/>
      <c r="AY187" s="491"/>
      <c r="AZ187" s="491"/>
      <c r="BA187" s="491">
        <f t="shared" si="66"/>
        <v>0</v>
      </c>
      <c r="BB187" s="491">
        <f t="shared" si="67"/>
        <v>0</v>
      </c>
      <c r="BC187" s="502">
        <f t="shared" si="68"/>
        <v>4774</v>
      </c>
      <c r="BD187" s="503">
        <f t="shared" si="69"/>
        <v>0.63874765854963877</v>
      </c>
      <c r="BE187" s="502"/>
      <c r="BF187" s="491"/>
      <c r="BG187" s="491"/>
      <c r="BH187" s="491"/>
      <c r="BI187" s="491"/>
      <c r="BJ187" s="491"/>
      <c r="BK187" s="504"/>
      <c r="BL187" s="505"/>
      <c r="BM187" s="491"/>
      <c r="BN187" s="491"/>
      <c r="BO187" s="491"/>
      <c r="BP187" s="491"/>
      <c r="BQ187" s="491"/>
      <c r="BR187" s="491"/>
      <c r="BS187" s="491"/>
      <c r="BT187" s="491"/>
    </row>
    <row r="188" spans="1:72" s="491" customFormat="1" x14ac:dyDescent="0.2">
      <c r="A188" s="491">
        <v>1415</v>
      </c>
      <c r="B188" s="491" t="s">
        <v>54</v>
      </c>
      <c r="C188" s="491" t="s">
        <v>691</v>
      </c>
      <c r="D188" s="491" t="s">
        <v>164</v>
      </c>
      <c r="E188" s="508" t="s">
        <v>692</v>
      </c>
      <c r="F188" s="492" t="s">
        <v>641</v>
      </c>
      <c r="G188" s="492"/>
      <c r="H188" s="492" t="s">
        <v>267</v>
      </c>
      <c r="I188" s="492"/>
      <c r="J188" s="556" t="s">
        <v>753</v>
      </c>
      <c r="K188" s="492"/>
      <c r="L188" s="491" t="s">
        <v>847</v>
      </c>
      <c r="M188" s="557" t="s">
        <v>852</v>
      </c>
      <c r="N188" s="491">
        <v>21285</v>
      </c>
      <c r="O188" s="491">
        <v>0</v>
      </c>
      <c r="P188" s="491">
        <v>0</v>
      </c>
      <c r="Q188" s="491">
        <v>21285</v>
      </c>
      <c r="R188" s="492"/>
      <c r="S188" s="492">
        <v>7474</v>
      </c>
      <c r="T188" s="491">
        <f t="shared" si="63"/>
        <v>0</v>
      </c>
      <c r="U188" s="491">
        <f t="shared" si="64"/>
        <v>7474</v>
      </c>
      <c r="V188" s="492"/>
      <c r="W188" s="492"/>
      <c r="X188" s="496">
        <f t="shared" si="65"/>
        <v>7474</v>
      </c>
      <c r="Y188" s="496"/>
      <c r="Z188" s="496"/>
      <c r="AA188" s="492"/>
      <c r="AB188" s="492"/>
      <c r="AC188" s="497"/>
      <c r="AD188" s="498"/>
      <c r="AE188" s="499"/>
      <c r="AF188" s="558"/>
      <c r="AG188" s="508" t="s">
        <v>695</v>
      </c>
      <c r="AH188" s="508" t="s">
        <v>699</v>
      </c>
      <c r="AI188" s="508" t="s">
        <v>765</v>
      </c>
      <c r="AK188" s="506"/>
      <c r="BA188" s="491">
        <f t="shared" si="66"/>
        <v>0</v>
      </c>
      <c r="BB188" s="491">
        <f t="shared" si="67"/>
        <v>0</v>
      </c>
      <c r="BC188" s="502">
        <f t="shared" si="68"/>
        <v>7474</v>
      </c>
      <c r="BD188" s="503">
        <f t="shared" si="69"/>
        <v>1</v>
      </c>
      <c r="BG188" s="491" t="s">
        <v>244</v>
      </c>
      <c r="BH188" s="491" t="s">
        <v>244</v>
      </c>
      <c r="BI188" s="491" t="s">
        <v>244</v>
      </c>
      <c r="BK188" s="504"/>
      <c r="BL188" s="505"/>
    </row>
    <row r="189" spans="1:72" s="265" customFormat="1" x14ac:dyDescent="0.2">
      <c r="A189" s="151">
        <v>1415</v>
      </c>
      <c r="B189" s="151" t="s">
        <v>54</v>
      </c>
      <c r="C189" s="151" t="s">
        <v>171</v>
      </c>
      <c r="D189" s="151" t="s">
        <v>172</v>
      </c>
      <c r="E189" s="151" t="s">
        <v>173</v>
      </c>
      <c r="F189" s="90" t="s">
        <v>641</v>
      </c>
      <c r="G189" s="151">
        <v>201410</v>
      </c>
      <c r="H189" s="151" t="s">
        <v>267</v>
      </c>
      <c r="I189" s="151"/>
      <c r="J189" s="151"/>
      <c r="K189" s="157" t="s">
        <v>315</v>
      </c>
      <c r="L189" s="1" t="s">
        <v>839</v>
      </c>
      <c r="M189" s="100" t="s">
        <v>850</v>
      </c>
      <c r="N189" s="14">
        <v>21285</v>
      </c>
      <c r="O189" s="1">
        <v>0</v>
      </c>
      <c r="P189" s="356">
        <v>6844</v>
      </c>
      <c r="Q189" s="1">
        <v>14441</v>
      </c>
      <c r="R189" s="151"/>
      <c r="S189" s="199">
        <v>7474</v>
      </c>
      <c r="T189" s="10">
        <f t="shared" si="63"/>
        <v>6844</v>
      </c>
      <c r="U189" s="10">
        <f t="shared" si="64"/>
        <v>630</v>
      </c>
      <c r="V189" s="151"/>
      <c r="W189" s="545"/>
      <c r="X189" s="343">
        <f t="shared" si="65"/>
        <v>630</v>
      </c>
      <c r="Y189" s="547">
        <v>2</v>
      </c>
      <c r="Z189" s="547"/>
      <c r="AA189" s="151"/>
      <c r="AB189" s="151">
        <v>1</v>
      </c>
      <c r="AC189" s="151">
        <v>1</v>
      </c>
      <c r="AD189" s="247"/>
      <c r="AE189" s="151">
        <v>1</v>
      </c>
      <c r="AF189" s="551"/>
      <c r="AG189" s="151" t="s">
        <v>267</v>
      </c>
      <c r="AH189" s="151" t="s">
        <v>314</v>
      </c>
      <c r="AI189" s="151"/>
      <c r="AJ189" s="151"/>
      <c r="AK189" s="151" t="s">
        <v>217</v>
      </c>
      <c r="AL189" s="151"/>
      <c r="AM189" s="151"/>
      <c r="AN189" s="151"/>
      <c r="AO189" s="151"/>
      <c r="AP189" s="151"/>
      <c r="AQ189" s="151"/>
      <c r="AR189" s="151"/>
      <c r="AS189" s="151"/>
      <c r="AT189" s="151"/>
      <c r="AU189" s="151"/>
      <c r="AV189" s="151"/>
      <c r="AW189" s="151"/>
      <c r="AX189" s="151"/>
      <c r="AY189" s="151"/>
      <c r="AZ189" s="151"/>
      <c r="BA189" s="478">
        <f t="shared" si="66"/>
        <v>0</v>
      </c>
      <c r="BB189" s="480">
        <f t="shared" si="67"/>
        <v>0</v>
      </c>
      <c r="BC189" s="483">
        <f t="shared" si="68"/>
        <v>630</v>
      </c>
      <c r="BD189" s="380">
        <f t="shared" si="69"/>
        <v>8.4292213005084299E-2</v>
      </c>
      <c r="BE189" s="154"/>
      <c r="BF189" s="151"/>
      <c r="BG189" s="151"/>
      <c r="BH189" s="151" t="s">
        <v>288</v>
      </c>
      <c r="BI189" s="151" t="s">
        <v>288</v>
      </c>
      <c r="BJ189" s="217"/>
      <c r="BK189" s="155"/>
      <c r="BL189" s="151"/>
      <c r="BM189" s="217"/>
      <c r="BN189" s="1"/>
    </row>
    <row r="190" spans="1:72" s="265" customFormat="1" ht="15" x14ac:dyDescent="0.25">
      <c r="A190" s="265">
        <v>1415</v>
      </c>
      <c r="B190" s="265" t="s">
        <v>54</v>
      </c>
      <c r="C190" s="439" t="s">
        <v>328</v>
      </c>
      <c r="D190" s="439" t="s">
        <v>329</v>
      </c>
      <c r="E190" s="439" t="s">
        <v>330</v>
      </c>
      <c r="F190" s="287" t="s">
        <v>641</v>
      </c>
      <c r="G190" s="265">
        <v>201410</v>
      </c>
      <c r="H190" s="266" t="s">
        <v>267</v>
      </c>
      <c r="I190" s="266"/>
      <c r="J190" s="267"/>
      <c r="K190" s="268" t="s">
        <v>315</v>
      </c>
      <c r="L190" s="317" t="s">
        <v>861</v>
      </c>
      <c r="M190" s="317" t="s">
        <v>244</v>
      </c>
      <c r="N190" s="285">
        <v>0</v>
      </c>
      <c r="O190" s="265">
        <v>0</v>
      </c>
      <c r="P190" s="356" t="s">
        <v>42</v>
      </c>
      <c r="Q190" s="265">
        <v>0</v>
      </c>
      <c r="S190" s="269">
        <v>7474</v>
      </c>
      <c r="T190" s="10" t="str">
        <f t="shared" si="63"/>
        <v/>
      </c>
      <c r="U190" s="10" t="e">
        <f t="shared" si="64"/>
        <v>#VALUE!</v>
      </c>
      <c r="W190" s="270"/>
      <c r="X190" s="343" t="e">
        <f t="shared" si="65"/>
        <v>#VALUE!</v>
      </c>
      <c r="Y190" s="271"/>
      <c r="Z190" s="271"/>
      <c r="AA190" s="272">
        <v>1</v>
      </c>
      <c r="AB190" s="272"/>
      <c r="AC190" s="272">
        <v>1</v>
      </c>
      <c r="AD190" s="273">
        <v>1</v>
      </c>
      <c r="AE190" s="272"/>
      <c r="AF190" s="406"/>
      <c r="AG190" s="266" t="s">
        <v>267</v>
      </c>
      <c r="AH190" s="274" t="s">
        <v>314</v>
      </c>
      <c r="AK190" s="151"/>
      <c r="BA190" s="478">
        <f t="shared" si="66"/>
        <v>0</v>
      </c>
      <c r="BB190" s="480">
        <f t="shared" si="67"/>
        <v>0</v>
      </c>
      <c r="BC190" s="483" t="e">
        <f t="shared" si="68"/>
        <v>#VALUE!</v>
      </c>
      <c r="BD190" s="380" t="e">
        <f t="shared" si="69"/>
        <v>#VALUE!</v>
      </c>
      <c r="BE190" s="276"/>
      <c r="BJ190" s="10"/>
      <c r="BK190" s="277"/>
      <c r="BL190" s="272"/>
      <c r="BO190" s="119"/>
      <c r="BP190" s="119"/>
      <c r="BQ190" s="119"/>
      <c r="BR190" s="119"/>
      <c r="BS190" s="119"/>
      <c r="BT190" s="119"/>
    </row>
    <row r="191" spans="1:72" s="265" customFormat="1" x14ac:dyDescent="0.2">
      <c r="A191" s="438"/>
      <c r="B191" s="438"/>
      <c r="C191" s="423"/>
      <c r="D191" s="423"/>
      <c r="E191" s="423"/>
      <c r="F191" s="423"/>
      <c r="G191" s="423"/>
      <c r="H191" s="423"/>
      <c r="I191" s="423"/>
      <c r="J191" s="431"/>
      <c r="K191" s="445"/>
      <c r="L191" s="421"/>
      <c r="M191" s="422"/>
      <c r="N191" s="421"/>
      <c r="O191" s="424"/>
      <c r="P191" s="424"/>
      <c r="Q191" s="424"/>
      <c r="R191" s="423"/>
      <c r="S191" s="423"/>
      <c r="T191" s="424"/>
      <c r="U191" s="424"/>
      <c r="V191" s="423"/>
      <c r="W191" s="423"/>
      <c r="X191" s="425"/>
      <c r="Y191" s="425"/>
      <c r="Z191" s="425"/>
      <c r="AA191" s="423"/>
      <c r="AB191" s="423"/>
      <c r="AC191" s="432"/>
      <c r="AD191" s="433"/>
      <c r="AE191" s="434"/>
      <c r="AF191" s="453"/>
      <c r="AG191" s="438"/>
      <c r="AH191" s="427"/>
      <c r="AI191" s="424"/>
      <c r="AJ191" s="424"/>
      <c r="AK191" s="435"/>
      <c r="AL191" s="424"/>
      <c r="AM191" s="424"/>
      <c r="AN191" s="424"/>
      <c r="AO191" s="424"/>
      <c r="AP191" s="424"/>
      <c r="AQ191" s="424"/>
      <c r="AR191" s="424"/>
      <c r="AS191" s="424"/>
      <c r="AT191" s="424"/>
      <c r="AU191" s="424"/>
      <c r="AV191" s="424"/>
      <c r="AW191" s="424"/>
      <c r="AX191" s="424"/>
      <c r="AY191" s="424"/>
      <c r="AZ191" s="424"/>
      <c r="BA191" s="424"/>
      <c r="BB191" s="424"/>
      <c r="BC191" s="428"/>
      <c r="BD191" s="429"/>
      <c r="BE191" s="424"/>
      <c r="BF191" s="424"/>
      <c r="BG191" s="424"/>
      <c r="BH191" s="424"/>
      <c r="BI191" s="424"/>
      <c r="BJ191" s="10"/>
      <c r="BK191" s="430"/>
      <c r="BL191" s="426"/>
      <c r="BM191" s="424"/>
      <c r="BN191" s="424"/>
      <c r="BO191" s="424"/>
      <c r="BP191" s="424"/>
      <c r="BQ191" s="424"/>
      <c r="BR191" s="424"/>
      <c r="BS191" s="424"/>
      <c r="BT191" s="424"/>
    </row>
    <row r="192" spans="1:72" s="265" customFormat="1" ht="13.5" thickBot="1" x14ac:dyDescent="0.25">
      <c r="A192" s="408"/>
      <c r="B192" s="408"/>
      <c r="C192" s="440"/>
      <c r="D192" s="409"/>
      <c r="E192" s="370"/>
      <c r="F192" s="370"/>
      <c r="G192" s="369"/>
      <c r="H192" s="369"/>
      <c r="I192" s="410"/>
      <c r="J192" s="410"/>
      <c r="K192" s="442"/>
      <c r="L192" s="371"/>
      <c r="M192" s="411"/>
      <c r="N192" s="351"/>
      <c r="O192" s="371"/>
      <c r="P192" s="371"/>
      <c r="Q192" s="371"/>
      <c r="R192" s="370"/>
      <c r="S192" s="370"/>
      <c r="T192" s="371"/>
      <c r="U192" s="371"/>
      <c r="V192" s="370"/>
      <c r="W192" s="370"/>
      <c r="X192" s="372"/>
      <c r="Y192" s="449"/>
      <c r="Z192" s="449"/>
      <c r="AA192" s="370"/>
      <c r="AB192" s="370"/>
      <c r="AC192" s="412"/>
      <c r="AD192" s="413"/>
      <c r="AE192" s="373"/>
      <c r="AF192" s="452"/>
      <c r="AG192" s="374"/>
      <c r="AH192" s="374"/>
      <c r="AI192" s="371"/>
      <c r="AJ192" s="371"/>
      <c r="AK192" s="375"/>
      <c r="AL192" s="371"/>
      <c r="AM192" s="371"/>
      <c r="AN192" s="371"/>
      <c r="AO192" s="371"/>
      <c r="AP192" s="371"/>
      <c r="AQ192" s="371"/>
      <c r="AR192" s="371"/>
      <c r="AS192" s="371"/>
      <c r="AT192" s="371"/>
      <c r="AU192" s="371"/>
      <c r="AV192" s="371"/>
      <c r="AW192" s="371"/>
      <c r="AX192" s="371"/>
      <c r="AY192" s="371"/>
      <c r="AZ192" s="371"/>
      <c r="BA192" s="371"/>
      <c r="BB192" s="371"/>
      <c r="BC192" s="376"/>
      <c r="BD192" s="414"/>
      <c r="BE192" s="371"/>
      <c r="BF192" s="371"/>
      <c r="BG192" s="371"/>
      <c r="BH192" s="371"/>
      <c r="BI192" s="371"/>
      <c r="BJ192" s="10"/>
      <c r="BK192" s="415"/>
      <c r="BL192" s="454"/>
      <c r="BM192" s="371"/>
      <c r="BN192" s="371"/>
      <c r="BO192" s="371"/>
      <c r="BP192" s="371"/>
      <c r="BQ192" s="371"/>
      <c r="BR192" s="371"/>
      <c r="BS192" s="371"/>
      <c r="BT192" s="371"/>
    </row>
    <row r="195" spans="1:63" x14ac:dyDescent="0.2">
      <c r="A195" s="177" t="s">
        <v>872</v>
      </c>
      <c r="AL195" s="1">
        <f t="shared" ref="AL195:AZ195" si="70">SUM(AL19:AL192)</f>
        <v>6672</v>
      </c>
      <c r="AM195" s="1">
        <f t="shared" si="70"/>
        <v>0</v>
      </c>
      <c r="AN195" s="1">
        <f t="shared" si="70"/>
        <v>0</v>
      </c>
      <c r="AO195" s="1">
        <f t="shared" si="70"/>
        <v>1000</v>
      </c>
      <c r="AP195" s="1">
        <f t="shared" si="70"/>
        <v>400</v>
      </c>
      <c r="AQ195" s="1">
        <f t="shared" si="70"/>
        <v>2468</v>
      </c>
      <c r="AR195" s="1">
        <f t="shared" si="70"/>
        <v>1735</v>
      </c>
      <c r="AS195" s="1">
        <f t="shared" si="70"/>
        <v>5400</v>
      </c>
      <c r="AT195" s="1">
        <f t="shared" si="70"/>
        <v>0</v>
      </c>
      <c r="AU195" s="1">
        <f t="shared" si="70"/>
        <v>1370</v>
      </c>
      <c r="AV195" s="1">
        <f t="shared" si="70"/>
        <v>7200</v>
      </c>
      <c r="AW195" s="1">
        <f t="shared" si="70"/>
        <v>15500</v>
      </c>
      <c r="AX195" s="1">
        <f t="shared" si="70"/>
        <v>5000</v>
      </c>
      <c r="AY195" s="1">
        <f t="shared" si="70"/>
        <v>15091</v>
      </c>
      <c r="AZ195" s="1">
        <f t="shared" si="70"/>
        <v>6091</v>
      </c>
    </row>
    <row r="196" spans="1:63" s="382" customFormat="1" x14ac:dyDescent="0.2">
      <c r="A196" s="382" t="s">
        <v>873</v>
      </c>
      <c r="K196" s="383"/>
      <c r="W196" s="384"/>
      <c r="X196" s="385"/>
      <c r="Y196" s="386"/>
      <c r="Z196" s="386"/>
      <c r="AD196" s="387"/>
      <c r="AF196" s="388"/>
      <c r="AK196" s="389"/>
      <c r="AL196" s="392">
        <v>6675</v>
      </c>
      <c r="AM196" s="392">
        <v>10000</v>
      </c>
      <c r="AO196" s="392">
        <v>1000</v>
      </c>
      <c r="AP196" s="382">
        <v>400</v>
      </c>
      <c r="AQ196" s="392">
        <v>2468</v>
      </c>
      <c r="AR196" s="392">
        <v>1735</v>
      </c>
      <c r="AS196" s="392">
        <v>5400</v>
      </c>
      <c r="AT196" s="382" t="s">
        <v>902</v>
      </c>
      <c r="AU196" s="392">
        <v>1370</v>
      </c>
      <c r="AV196" s="392">
        <v>8750</v>
      </c>
      <c r="BD196" s="390"/>
      <c r="BJ196" s="52"/>
      <c r="BK196" s="391"/>
    </row>
    <row r="197" spans="1:63" x14ac:dyDescent="0.2">
      <c r="A197" s="1" t="s">
        <v>890</v>
      </c>
      <c r="AZ197" s="377">
        <f>AS195+AW195+AX195+AY195+AZ195</f>
        <v>47082</v>
      </c>
    </row>
    <row r="198" spans="1:63" x14ac:dyDescent="0.2">
      <c r="A198" s="1" t="s">
        <v>891</v>
      </c>
      <c r="AX198" s="10"/>
      <c r="AZ198" s="377">
        <v>58000</v>
      </c>
    </row>
    <row r="199" spans="1:63" s="457" customFormat="1" x14ac:dyDescent="0.2">
      <c r="A199" s="457" t="s">
        <v>912</v>
      </c>
      <c r="K199" s="458"/>
      <c r="W199" s="459"/>
      <c r="X199" s="455"/>
      <c r="Y199" s="460"/>
      <c r="Z199" s="460"/>
      <c r="AD199" s="461"/>
      <c r="AF199" s="462"/>
      <c r="AK199" s="463"/>
      <c r="AV199" s="456">
        <f>AV196-AV195</f>
        <v>1550</v>
      </c>
      <c r="AZ199" s="456">
        <f>AZ198-AZ197</f>
        <v>10918</v>
      </c>
      <c r="BD199" s="464"/>
      <c r="BJ199" s="52"/>
      <c r="BK199" s="465"/>
    </row>
  </sheetData>
  <sortState ref="A19:BT100">
    <sortCondition ref="B19:B100"/>
    <sortCondition ref="E19:E100"/>
    <sortCondition ref="F19:F100"/>
  </sortState>
  <mergeCells count="12">
    <mergeCell ref="N17:Q17"/>
    <mergeCell ref="AY16:AZ16"/>
    <mergeCell ref="AL16:AN16"/>
    <mergeCell ref="AS16:AU16"/>
    <mergeCell ref="AV16:AX16"/>
    <mergeCell ref="AA17:AE17"/>
    <mergeCell ref="AO16:AR16"/>
    <mergeCell ref="AW12:AZ12"/>
    <mergeCell ref="AW13:AZ13"/>
    <mergeCell ref="AW14:AZ14"/>
    <mergeCell ref="AW17:AZ17"/>
    <mergeCell ref="AL15:AZ15"/>
  </mergeCells>
  <phoneticPr fontId="0" type="noConversion"/>
  <hyperlinks>
    <hyperlink ref="I34" r:id="rId1"/>
    <hyperlink ref="I33" r:id="rId2"/>
    <hyperlink ref="I45" r:id="rId3"/>
    <hyperlink ref="I60" r:id="rId4" tooltip="Click here to send an email message to this Address." display="https://admin.applyweb.com/mason/mail/Send?to=marc.oommen@gmail.com"/>
    <hyperlink ref="I74" r:id="rId5"/>
    <hyperlink ref="I87" r:id="rId6"/>
  </hyperlinks>
  <pageMargins left="0.5" right="0.5" top="1" bottom="1" header="0.5" footer="0.5"/>
  <pageSetup orientation="landscape" r:id="rId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26"/>
  <sheetViews>
    <sheetView workbookViewId="0">
      <selection activeCell="A15" sqref="A15:XFD15"/>
    </sheetView>
  </sheetViews>
  <sheetFormatPr defaultRowHeight="12.75" x14ac:dyDescent="0.2"/>
  <cols>
    <col min="1" max="1" width="10.7109375" customWidth="1"/>
    <col min="4" max="4" width="11.42578125" customWidth="1"/>
  </cols>
  <sheetData>
    <row r="1" spans="1:65" x14ac:dyDescent="0.2">
      <c r="A1" t="s">
        <v>191</v>
      </c>
    </row>
    <row r="8" spans="1:65" s="4" customFormat="1" ht="63.75" customHeight="1" x14ac:dyDescent="0.2">
      <c r="A8" s="4" t="s">
        <v>192</v>
      </c>
      <c r="B8" s="4" t="s">
        <v>5</v>
      </c>
      <c r="C8" s="4" t="s">
        <v>188</v>
      </c>
      <c r="D8" s="4" t="s">
        <v>6</v>
      </c>
      <c r="E8" s="4" t="s">
        <v>7</v>
      </c>
      <c r="F8" s="4" t="s">
        <v>8</v>
      </c>
      <c r="G8" s="4" t="s">
        <v>9</v>
      </c>
      <c r="H8" s="4" t="s">
        <v>10</v>
      </c>
      <c r="I8" s="4" t="s">
        <v>11</v>
      </c>
      <c r="J8" s="4" t="s">
        <v>12</v>
      </c>
      <c r="K8" s="4" t="s">
        <v>13</v>
      </c>
      <c r="L8" s="7" t="s">
        <v>14</v>
      </c>
      <c r="M8" s="7" t="s">
        <v>15</v>
      </c>
      <c r="N8" s="7" t="s">
        <v>16</v>
      </c>
      <c r="O8" s="7" t="s">
        <v>17</v>
      </c>
      <c r="P8" s="5" t="s">
        <v>18</v>
      </c>
      <c r="Q8" s="5" t="s">
        <v>19</v>
      </c>
      <c r="R8" s="5" t="s">
        <v>20</v>
      </c>
      <c r="S8" s="5" t="s">
        <v>21</v>
      </c>
      <c r="T8" s="5" t="s">
        <v>22</v>
      </c>
      <c r="U8" s="5" t="s">
        <v>23</v>
      </c>
      <c r="V8" s="4" t="s">
        <v>24</v>
      </c>
      <c r="W8" s="4" t="s">
        <v>25</v>
      </c>
      <c r="X8" s="4" t="s">
        <v>26</v>
      </c>
      <c r="Y8" s="4" t="s">
        <v>27</v>
      </c>
      <c r="Z8" s="4" t="s">
        <v>28</v>
      </c>
      <c r="AA8" s="4" t="s">
        <v>29</v>
      </c>
      <c r="AB8" s="4" t="s">
        <v>30</v>
      </c>
      <c r="AC8" s="4" t="s">
        <v>31</v>
      </c>
      <c r="AD8" s="4" t="s">
        <v>32</v>
      </c>
      <c r="AE8" s="4" t="s">
        <v>33</v>
      </c>
      <c r="AF8" s="4" t="s">
        <v>34</v>
      </c>
      <c r="AG8" s="4" t="s">
        <v>35</v>
      </c>
      <c r="AH8" s="4" t="s">
        <v>36</v>
      </c>
      <c r="AI8" s="4" t="s">
        <v>37</v>
      </c>
      <c r="AJ8" s="4" t="s">
        <v>38</v>
      </c>
      <c r="AK8" s="8" t="s">
        <v>39</v>
      </c>
      <c r="AL8" s="4" t="s">
        <v>190</v>
      </c>
      <c r="BB8" s="4" t="s">
        <v>952</v>
      </c>
    </row>
    <row r="9" spans="1:65" s="10" customFormat="1" x14ac:dyDescent="0.2">
      <c r="A9" s="102" t="s">
        <v>193</v>
      </c>
      <c r="B9" s="102">
        <v>1415</v>
      </c>
      <c r="C9" s="127" t="s">
        <v>40</v>
      </c>
      <c r="D9" s="90" t="s">
        <v>395</v>
      </c>
      <c r="E9" s="90" t="s">
        <v>396</v>
      </c>
      <c r="F9" s="90" t="s">
        <v>249</v>
      </c>
      <c r="G9" s="90"/>
      <c r="H9" s="90">
        <v>201510</v>
      </c>
      <c r="I9" s="90" t="s">
        <v>338</v>
      </c>
      <c r="J9" s="91"/>
      <c r="K9" s="90"/>
      <c r="L9" s="90"/>
      <c r="M9" s="90"/>
      <c r="N9" s="90"/>
      <c r="O9" s="90"/>
      <c r="P9" s="90"/>
      <c r="Q9" s="90"/>
      <c r="R9" s="90"/>
      <c r="S9" s="90"/>
      <c r="T9" s="90"/>
      <c r="U9" s="90"/>
      <c r="V9" s="90"/>
      <c r="W9" s="90"/>
      <c r="X9" s="90"/>
      <c r="Y9" s="90"/>
      <c r="Z9" s="90"/>
      <c r="AA9" s="207"/>
      <c r="AB9" s="207"/>
      <c r="AC9" s="207"/>
      <c r="AD9" s="90"/>
      <c r="AE9" s="90"/>
      <c r="AF9" s="222">
        <v>1.5</v>
      </c>
      <c r="AG9" s="223"/>
      <c r="AH9" s="224"/>
      <c r="AI9" s="213" t="s">
        <v>275</v>
      </c>
      <c r="AJ9" s="127" t="s">
        <v>267</v>
      </c>
      <c r="AN9" s="225"/>
      <c r="AX9" s="10" t="s">
        <v>951</v>
      </c>
      <c r="AY9" s="10" t="s">
        <v>950</v>
      </c>
      <c r="BK9" s="218"/>
      <c r="BL9" s="118"/>
    </row>
    <row r="10" spans="1:65" s="95" customFormat="1" x14ac:dyDescent="0.2">
      <c r="A10" s="95" t="s">
        <v>643</v>
      </c>
      <c r="B10" s="95">
        <v>1415</v>
      </c>
      <c r="C10" s="95" t="s">
        <v>54</v>
      </c>
      <c r="D10" s="95" t="s">
        <v>632</v>
      </c>
      <c r="E10" s="95" t="s">
        <v>633</v>
      </c>
      <c r="F10" s="95" t="s">
        <v>634</v>
      </c>
      <c r="G10" s="95" t="s">
        <v>635</v>
      </c>
      <c r="H10" s="95" t="s">
        <v>636</v>
      </c>
      <c r="I10" s="95" t="s">
        <v>637</v>
      </c>
      <c r="J10" s="95" t="s">
        <v>638</v>
      </c>
      <c r="K10" s="95" t="s">
        <v>639</v>
      </c>
      <c r="L10" s="95">
        <v>98513</v>
      </c>
      <c r="M10" s="95" t="s">
        <v>640</v>
      </c>
      <c r="N10" s="95" t="s">
        <v>641</v>
      </c>
      <c r="O10" s="95" t="s">
        <v>244</v>
      </c>
      <c r="P10" s="95">
        <v>201410</v>
      </c>
      <c r="Q10" s="95" t="s">
        <v>578</v>
      </c>
      <c r="R10" s="95" t="s">
        <v>642</v>
      </c>
      <c r="S10" s="95">
        <v>22803</v>
      </c>
      <c r="T10" s="95">
        <v>0</v>
      </c>
      <c r="U10" s="95">
        <v>0</v>
      </c>
      <c r="V10" s="95">
        <v>22803</v>
      </c>
      <c r="W10" s="95" t="s">
        <v>42</v>
      </c>
      <c r="X10" s="95" t="s">
        <v>42</v>
      </c>
      <c r="Y10" s="95" t="s">
        <v>42</v>
      </c>
      <c r="Z10" s="95" t="s">
        <v>42</v>
      </c>
      <c r="AA10" s="95" t="s">
        <v>42</v>
      </c>
      <c r="AB10" s="95" t="s">
        <v>42</v>
      </c>
    </row>
    <row r="11" spans="1:65" s="95" customFormat="1" x14ac:dyDescent="0.2">
      <c r="A11" s="95" t="s">
        <v>676</v>
      </c>
      <c r="B11" s="95">
        <v>1415</v>
      </c>
      <c r="C11" s="95" t="s">
        <v>40</v>
      </c>
      <c r="D11" s="95" t="s">
        <v>657</v>
      </c>
      <c r="E11" s="95" t="s">
        <v>66</v>
      </c>
      <c r="F11" s="95" t="s">
        <v>658</v>
      </c>
      <c r="G11" s="95" t="s">
        <v>659</v>
      </c>
      <c r="H11" s="95" t="s">
        <v>660</v>
      </c>
      <c r="I11" s="95" t="s">
        <v>661</v>
      </c>
      <c r="J11" s="95" t="s">
        <v>662</v>
      </c>
      <c r="K11" s="95" t="s">
        <v>639</v>
      </c>
      <c r="L11" s="95" t="s">
        <v>663</v>
      </c>
      <c r="M11" s="95" t="s">
        <v>640</v>
      </c>
      <c r="N11" s="95" t="s">
        <v>641</v>
      </c>
      <c r="O11" s="95" t="s">
        <v>244</v>
      </c>
      <c r="P11" s="95">
        <v>201210</v>
      </c>
      <c r="Q11" s="95" t="s">
        <v>664</v>
      </c>
      <c r="R11" s="95" t="s">
        <v>665</v>
      </c>
      <c r="S11" s="95">
        <v>22803</v>
      </c>
      <c r="T11" s="95">
        <v>0</v>
      </c>
      <c r="U11" s="95">
        <v>348442</v>
      </c>
      <c r="V11" s="95">
        <v>0</v>
      </c>
      <c r="W11" s="95" t="s">
        <v>42</v>
      </c>
      <c r="X11" s="95" t="s">
        <v>42</v>
      </c>
      <c r="Y11" s="95" t="s">
        <v>42</v>
      </c>
      <c r="Z11" s="95" t="s">
        <v>42</v>
      </c>
      <c r="AA11" s="95" t="s">
        <v>42</v>
      </c>
      <c r="AB11" s="95" t="s">
        <v>42</v>
      </c>
    </row>
    <row r="12" spans="1:65" s="221" customFormat="1" x14ac:dyDescent="0.2">
      <c r="A12" s="221" t="s">
        <v>675</v>
      </c>
      <c r="B12" s="221">
        <v>1415</v>
      </c>
      <c r="C12" s="221" t="s">
        <v>40</v>
      </c>
      <c r="D12" s="221" t="s">
        <v>666</v>
      </c>
      <c r="E12" s="221" t="s">
        <v>667</v>
      </c>
      <c r="F12" s="221" t="s">
        <v>668</v>
      </c>
      <c r="G12" s="221" t="s">
        <v>669</v>
      </c>
      <c r="H12" s="221" t="s">
        <v>670</v>
      </c>
      <c r="I12" s="221" t="s">
        <v>671</v>
      </c>
      <c r="J12" s="221" t="s">
        <v>672</v>
      </c>
      <c r="K12" s="221" t="s">
        <v>639</v>
      </c>
      <c r="L12" s="221" t="s">
        <v>673</v>
      </c>
      <c r="M12" s="221" t="s">
        <v>640</v>
      </c>
      <c r="N12" s="221" t="s">
        <v>641</v>
      </c>
      <c r="O12" s="221" t="s">
        <v>244</v>
      </c>
      <c r="P12" s="221">
        <v>201310</v>
      </c>
      <c r="Q12" s="221" t="s">
        <v>578</v>
      </c>
      <c r="R12" s="221" t="s">
        <v>674</v>
      </c>
      <c r="S12" s="221">
        <v>21747</v>
      </c>
      <c r="T12" s="221">
        <v>0</v>
      </c>
      <c r="U12" s="221">
        <v>0</v>
      </c>
      <c r="V12" s="221">
        <v>21747</v>
      </c>
      <c r="W12" s="221" t="s">
        <v>42</v>
      </c>
      <c r="X12" s="221" t="s">
        <v>42</v>
      </c>
      <c r="Y12" s="221" t="s">
        <v>42</v>
      </c>
      <c r="Z12" s="221" t="s">
        <v>42</v>
      </c>
      <c r="AA12" s="221" t="s">
        <v>42</v>
      </c>
      <c r="AB12" s="221" t="s">
        <v>42</v>
      </c>
    </row>
    <row r="13" spans="1:65" s="221" customFormat="1" x14ac:dyDescent="0.2">
      <c r="A13" s="232" t="s">
        <v>675</v>
      </c>
      <c r="B13" s="221">
        <v>1415</v>
      </c>
      <c r="C13" s="221" t="s">
        <v>40</v>
      </c>
      <c r="D13" s="221" t="s">
        <v>681</v>
      </c>
      <c r="E13" s="221" t="s">
        <v>682</v>
      </c>
      <c r="F13" s="221" t="s">
        <v>683</v>
      </c>
      <c r="G13" s="221" t="s">
        <v>684</v>
      </c>
      <c r="H13" s="221" t="s">
        <v>685</v>
      </c>
      <c r="I13" s="221" t="s">
        <v>686</v>
      </c>
      <c r="J13" s="221" t="s">
        <v>672</v>
      </c>
      <c r="K13" s="221" t="s">
        <v>639</v>
      </c>
      <c r="L13" s="221" t="s">
        <v>687</v>
      </c>
      <c r="M13" s="221" t="s">
        <v>640</v>
      </c>
      <c r="N13" s="221" t="s">
        <v>641</v>
      </c>
      <c r="O13" s="221" t="s">
        <v>244</v>
      </c>
      <c r="P13" s="221">
        <v>201410</v>
      </c>
      <c r="Q13" s="221" t="s">
        <v>664</v>
      </c>
      <c r="R13" s="221" t="s">
        <v>688</v>
      </c>
      <c r="S13" s="221">
        <v>21747</v>
      </c>
      <c r="T13" s="221">
        <v>0</v>
      </c>
      <c r="U13" s="221">
        <v>0</v>
      </c>
      <c r="V13" s="221">
        <v>21747</v>
      </c>
      <c r="W13" s="221" t="s">
        <v>42</v>
      </c>
      <c r="X13" s="221" t="s">
        <v>42</v>
      </c>
      <c r="Y13" s="221" t="s">
        <v>42</v>
      </c>
      <c r="Z13" s="221" t="s">
        <v>42</v>
      </c>
      <c r="AA13" s="221" t="s">
        <v>42</v>
      </c>
      <c r="AB13" s="221" t="s">
        <v>42</v>
      </c>
    </row>
    <row r="14" spans="1:65" s="523" customFormat="1" ht="38.25" x14ac:dyDescent="0.2">
      <c r="A14" s="523" t="s">
        <v>193</v>
      </c>
      <c r="B14" s="519">
        <v>1415</v>
      </c>
      <c r="C14" s="519" t="s">
        <v>40</v>
      </c>
      <c r="D14" s="520" t="s">
        <v>353</v>
      </c>
      <c r="E14" s="520" t="s">
        <v>354</v>
      </c>
      <c r="F14" s="520" t="s">
        <v>355</v>
      </c>
      <c r="G14" s="520" t="s">
        <v>641</v>
      </c>
      <c r="H14" s="520">
        <v>201510</v>
      </c>
      <c r="I14" s="520" t="s">
        <v>338</v>
      </c>
      <c r="J14" s="520" t="s">
        <v>772</v>
      </c>
      <c r="K14" s="521"/>
      <c r="L14" s="522"/>
      <c r="M14" s="523" t="s">
        <v>815</v>
      </c>
      <c r="N14" s="524" t="s">
        <v>852</v>
      </c>
      <c r="O14" s="523">
        <v>21747</v>
      </c>
      <c r="P14" s="523">
        <v>0</v>
      </c>
      <c r="Q14" s="523">
        <v>8301</v>
      </c>
      <c r="R14" s="523">
        <v>13446</v>
      </c>
      <c r="S14" s="520"/>
      <c r="T14" s="525">
        <v>7474</v>
      </c>
      <c r="U14" s="523">
        <f>Q14</f>
        <v>8301</v>
      </c>
      <c r="V14" s="523">
        <f>T14-U14</f>
        <v>-827</v>
      </c>
      <c r="W14" s="520"/>
      <c r="X14" s="520"/>
      <c r="Y14" s="526">
        <f>V14-(W14+X14)</f>
        <v>-827</v>
      </c>
      <c r="Z14" s="526"/>
      <c r="AA14" s="526"/>
      <c r="AB14" s="520"/>
      <c r="AC14" s="520"/>
      <c r="AD14" s="527">
        <v>1</v>
      </c>
      <c r="AE14" s="528"/>
      <c r="AF14" s="529"/>
      <c r="AG14" s="530" t="s">
        <v>275</v>
      </c>
      <c r="AH14" s="519" t="s">
        <v>267</v>
      </c>
      <c r="AI14" s="531" t="s">
        <v>314</v>
      </c>
      <c r="AL14" s="532"/>
      <c r="AX14" s="523">
        <v>600</v>
      </c>
      <c r="BB14" s="523">
        <f>SUM(AM14:BA14)</f>
        <v>600</v>
      </c>
      <c r="BC14" s="523">
        <f>W14+BB14</f>
        <v>600</v>
      </c>
      <c r="BD14" s="533">
        <f>Y14-BB14</f>
        <v>-1427</v>
      </c>
      <c r="BE14" s="534">
        <f>BD14/T14</f>
        <v>-0.19092855231469094</v>
      </c>
      <c r="BL14" s="535" t="s">
        <v>933</v>
      </c>
      <c r="BM14" s="536"/>
    </row>
    <row r="16" spans="1:65" s="523" customFormat="1" x14ac:dyDescent="0.2">
      <c r="A16" s="523" t="s">
        <v>193</v>
      </c>
      <c r="B16" s="519">
        <v>1415</v>
      </c>
      <c r="C16" s="519" t="s">
        <v>40</v>
      </c>
      <c r="D16" s="522" t="s">
        <v>376</v>
      </c>
      <c r="E16" s="520" t="s">
        <v>377</v>
      </c>
      <c r="F16" s="520" t="s">
        <v>378</v>
      </c>
      <c r="G16" s="520" t="s">
        <v>641</v>
      </c>
      <c r="H16" s="520">
        <v>201510</v>
      </c>
      <c r="I16" s="520" t="s">
        <v>338</v>
      </c>
      <c r="J16" s="518" t="s">
        <v>778</v>
      </c>
      <c r="K16" s="521"/>
      <c r="L16" s="522"/>
      <c r="M16" s="523" t="s">
        <v>829</v>
      </c>
      <c r="N16" s="605" t="s">
        <v>897</v>
      </c>
      <c r="O16" s="523">
        <v>21747</v>
      </c>
      <c r="P16" s="523">
        <v>21747</v>
      </c>
      <c r="Q16" s="523">
        <v>1314</v>
      </c>
      <c r="R16" s="523">
        <v>0</v>
      </c>
      <c r="S16" s="520">
        <v>2700</v>
      </c>
      <c r="T16" s="525">
        <v>7474</v>
      </c>
      <c r="U16" s="523">
        <f t="shared" ref="U16:U21" si="0">Q16</f>
        <v>1314</v>
      </c>
      <c r="V16" s="523">
        <f t="shared" ref="V16:V21" si="1">T16-U16</f>
        <v>6160</v>
      </c>
      <c r="W16" s="520">
        <v>2700</v>
      </c>
      <c r="X16" s="520"/>
      <c r="Y16" s="526">
        <f t="shared" ref="Y16:Y21" si="2">V16-(W16+X16)</f>
        <v>3460</v>
      </c>
      <c r="Z16" s="526"/>
      <c r="AA16" s="526"/>
      <c r="AB16" s="520"/>
      <c r="AC16" s="520"/>
      <c r="AD16" s="527">
        <v>1.5</v>
      </c>
      <c r="AE16" s="528"/>
      <c r="AF16" s="529"/>
      <c r="AG16" s="530" t="s">
        <v>275</v>
      </c>
      <c r="AH16" s="519" t="s">
        <v>267</v>
      </c>
      <c r="AI16" s="531" t="s">
        <v>314</v>
      </c>
      <c r="AL16" s="606"/>
      <c r="AX16" s="523">
        <v>600</v>
      </c>
      <c r="BB16" s="523">
        <f t="shared" ref="BB16:BB21" si="3">SUM(AM16:BA16)</f>
        <v>600</v>
      </c>
      <c r="BC16" s="523">
        <f t="shared" ref="BC16:BC21" si="4">W16+BB16</f>
        <v>3300</v>
      </c>
      <c r="BD16" s="533">
        <f t="shared" ref="BD16:BD21" si="5">Y16-BB16</f>
        <v>2860</v>
      </c>
      <c r="BE16" s="534">
        <f t="shared" ref="BE16:BE21" si="6">BD16/T16</f>
        <v>0.38265988761038267</v>
      </c>
      <c r="BL16" s="535" t="s">
        <v>932</v>
      </c>
      <c r="BM16" s="536"/>
    </row>
    <row r="17" spans="1:73" s="523" customFormat="1" ht="38.25" x14ac:dyDescent="0.2">
      <c r="A17" s="523" t="s">
        <v>193</v>
      </c>
      <c r="B17" s="519">
        <v>1415</v>
      </c>
      <c r="C17" s="519" t="s">
        <v>40</v>
      </c>
      <c r="D17" s="520" t="s">
        <v>418</v>
      </c>
      <c r="E17" s="520" t="s">
        <v>99</v>
      </c>
      <c r="F17" s="520" t="s">
        <v>419</v>
      </c>
      <c r="G17" s="520"/>
      <c r="H17" s="520">
        <v>201510</v>
      </c>
      <c r="I17" s="520" t="s">
        <v>338</v>
      </c>
      <c r="J17" s="520" t="s">
        <v>787</v>
      </c>
      <c r="K17" s="521"/>
      <c r="L17" s="522"/>
      <c r="M17" s="520" t="s">
        <v>644</v>
      </c>
      <c r="N17" s="605" t="s">
        <v>244</v>
      </c>
      <c r="O17" s="520"/>
      <c r="P17" s="520"/>
      <c r="Q17" s="520"/>
      <c r="R17" s="520"/>
      <c r="S17" s="520"/>
      <c r="T17" s="525">
        <v>7474</v>
      </c>
      <c r="U17" s="523">
        <f t="shared" si="0"/>
        <v>0</v>
      </c>
      <c r="V17" s="523">
        <f t="shared" si="1"/>
        <v>7474</v>
      </c>
      <c r="W17" s="520"/>
      <c r="X17" s="520"/>
      <c r="Y17" s="526">
        <f t="shared" si="2"/>
        <v>7474</v>
      </c>
      <c r="Z17" s="526"/>
      <c r="AA17" s="526"/>
      <c r="AB17" s="520"/>
      <c r="AC17" s="520"/>
      <c r="AD17" s="527">
        <v>1.5</v>
      </c>
      <c r="AE17" s="528"/>
      <c r="AF17" s="529"/>
      <c r="AG17" s="530" t="s">
        <v>275</v>
      </c>
      <c r="AH17" s="519" t="s">
        <v>267</v>
      </c>
      <c r="AI17" s="531" t="s">
        <v>314</v>
      </c>
      <c r="AL17" s="532"/>
      <c r="BB17" s="523">
        <f t="shared" si="3"/>
        <v>0</v>
      </c>
      <c r="BC17" s="523">
        <f t="shared" si="4"/>
        <v>0</v>
      </c>
      <c r="BD17" s="533">
        <f t="shared" si="5"/>
        <v>7474</v>
      </c>
      <c r="BE17" s="534">
        <f t="shared" si="6"/>
        <v>1</v>
      </c>
      <c r="BL17" s="535" t="s">
        <v>933</v>
      </c>
      <c r="BM17" s="536"/>
    </row>
    <row r="18" spans="1:73" s="265" customFormat="1" ht="38.25" x14ac:dyDescent="0.2">
      <c r="A18" s="523" t="s">
        <v>193</v>
      </c>
      <c r="B18" s="519">
        <v>1415</v>
      </c>
      <c r="C18" s="519" t="s">
        <v>40</v>
      </c>
      <c r="D18" s="520" t="s">
        <v>420</v>
      </c>
      <c r="E18" s="520" t="s">
        <v>421</v>
      </c>
      <c r="F18" s="520" t="s">
        <v>422</v>
      </c>
      <c r="G18" s="520" t="s">
        <v>641</v>
      </c>
      <c r="H18" s="520">
        <v>201510</v>
      </c>
      <c r="I18" s="520" t="s">
        <v>338</v>
      </c>
      <c r="J18" s="520" t="s">
        <v>788</v>
      </c>
      <c r="K18" s="520"/>
      <c r="L18" s="520"/>
      <c r="M18" s="523" t="s">
        <v>838</v>
      </c>
      <c r="N18" s="524" t="s">
        <v>852</v>
      </c>
      <c r="O18" s="518">
        <v>21747</v>
      </c>
      <c r="P18" s="523">
        <v>0</v>
      </c>
      <c r="Q18" s="523">
        <v>22046</v>
      </c>
      <c r="R18" s="523">
        <v>0</v>
      </c>
      <c r="S18" s="520"/>
      <c r="T18" s="525">
        <v>7474</v>
      </c>
      <c r="U18" s="523">
        <f t="shared" si="0"/>
        <v>22046</v>
      </c>
      <c r="V18" s="523">
        <f t="shared" si="1"/>
        <v>-14572</v>
      </c>
      <c r="W18" s="520"/>
      <c r="X18" s="520"/>
      <c r="Y18" s="526">
        <f t="shared" si="2"/>
        <v>-14572</v>
      </c>
      <c r="Z18" s="526"/>
      <c r="AA18" s="526"/>
      <c r="AB18" s="520"/>
      <c r="AC18" s="520"/>
      <c r="AD18" s="527">
        <v>1</v>
      </c>
      <c r="AE18" s="528"/>
      <c r="AF18" s="529"/>
      <c r="AG18" s="530" t="s">
        <v>275</v>
      </c>
      <c r="AH18" s="519" t="s">
        <v>267</v>
      </c>
      <c r="AI18" s="531" t="s">
        <v>314</v>
      </c>
      <c r="AJ18" s="523"/>
      <c r="AK18" s="523"/>
      <c r="AL18" s="532"/>
      <c r="AM18" s="523"/>
      <c r="AN18" s="523"/>
      <c r="AO18" s="523"/>
      <c r="AP18" s="523"/>
      <c r="AQ18" s="523"/>
      <c r="AR18" s="523"/>
      <c r="AS18" s="523"/>
      <c r="AT18" s="523"/>
      <c r="AU18" s="523"/>
      <c r="AV18" s="523"/>
      <c r="AW18" s="523"/>
      <c r="AX18" s="523">
        <v>600</v>
      </c>
      <c r="AY18" s="523"/>
      <c r="AZ18" s="523"/>
      <c r="BA18" s="523"/>
      <c r="BB18" s="523">
        <f t="shared" si="3"/>
        <v>600</v>
      </c>
      <c r="BC18" s="523">
        <f t="shared" si="4"/>
        <v>600</v>
      </c>
      <c r="BD18" s="533">
        <f t="shared" si="5"/>
        <v>-15172</v>
      </c>
      <c r="BE18" s="534">
        <f t="shared" si="6"/>
        <v>-2.0299705646240298</v>
      </c>
      <c r="BF18" s="523"/>
      <c r="BG18" s="523"/>
      <c r="BH18" s="523"/>
      <c r="BI18" s="523"/>
      <c r="BJ18" s="523"/>
      <c r="BK18" s="523"/>
      <c r="BL18" s="535" t="s">
        <v>933</v>
      </c>
      <c r="BM18" s="536"/>
      <c r="BN18" s="537" t="s">
        <v>938</v>
      </c>
      <c r="BO18" s="523"/>
      <c r="BP18" s="523"/>
      <c r="BQ18" s="523"/>
      <c r="BR18" s="523"/>
      <c r="BS18" s="523"/>
      <c r="BT18" s="523"/>
      <c r="BU18" s="523"/>
    </row>
    <row r="19" spans="1:73" s="523" customFormat="1" ht="51" x14ac:dyDescent="0.2">
      <c r="A19" s="523" t="s">
        <v>193</v>
      </c>
      <c r="B19" s="519">
        <v>1415</v>
      </c>
      <c r="C19" s="519" t="s">
        <v>40</v>
      </c>
      <c r="D19" s="520" t="s">
        <v>449</v>
      </c>
      <c r="E19" s="520" t="s">
        <v>450</v>
      </c>
      <c r="F19" s="520" t="s">
        <v>451</v>
      </c>
      <c r="G19" s="520" t="s">
        <v>641</v>
      </c>
      <c r="H19" s="520">
        <v>201510</v>
      </c>
      <c r="I19" s="520" t="s">
        <v>338</v>
      </c>
      <c r="J19" s="520" t="s">
        <v>793</v>
      </c>
      <c r="K19" s="520"/>
      <c r="L19" s="520"/>
      <c r="M19" s="518" t="s">
        <v>842</v>
      </c>
      <c r="N19" s="605" t="s">
        <v>897</v>
      </c>
      <c r="O19" s="518">
        <v>21747</v>
      </c>
      <c r="P19" s="518">
        <v>20500</v>
      </c>
      <c r="Q19" s="518">
        <v>0</v>
      </c>
      <c r="R19" s="518">
        <v>1247</v>
      </c>
      <c r="S19" s="520"/>
      <c r="T19" s="525">
        <v>7474</v>
      </c>
      <c r="U19" s="523">
        <f t="shared" si="0"/>
        <v>0</v>
      </c>
      <c r="V19" s="523">
        <f t="shared" si="1"/>
        <v>7474</v>
      </c>
      <c r="W19" s="520">
        <v>2700</v>
      </c>
      <c r="X19" s="607"/>
      <c r="Y19" s="526">
        <f t="shared" si="2"/>
        <v>4774</v>
      </c>
      <c r="Z19" s="526"/>
      <c r="AA19" s="526"/>
      <c r="AB19" s="520"/>
      <c r="AC19" s="520"/>
      <c r="AD19" s="527">
        <v>1</v>
      </c>
      <c r="AE19" s="528"/>
      <c r="AF19" s="529"/>
      <c r="AG19" s="608" t="s">
        <v>275</v>
      </c>
      <c r="AH19" s="519" t="s">
        <v>267</v>
      </c>
      <c r="AI19" s="531" t="s">
        <v>314</v>
      </c>
      <c r="AL19" s="532"/>
      <c r="AX19" s="523">
        <v>600</v>
      </c>
      <c r="BB19" s="523">
        <f t="shared" si="3"/>
        <v>600</v>
      </c>
      <c r="BC19" s="523">
        <f t="shared" si="4"/>
        <v>3300</v>
      </c>
      <c r="BD19" s="533">
        <f t="shared" si="5"/>
        <v>4174</v>
      </c>
      <c r="BE19" s="534">
        <f t="shared" si="6"/>
        <v>0.55846936044955842</v>
      </c>
      <c r="BL19" s="535" t="s">
        <v>932</v>
      </c>
      <c r="BM19" s="536"/>
    </row>
    <row r="20" spans="1:73" s="532" customFormat="1" ht="51" x14ac:dyDescent="0.2">
      <c r="A20" s="523" t="s">
        <v>193</v>
      </c>
      <c r="B20" s="519">
        <v>1415</v>
      </c>
      <c r="C20" s="519" t="s">
        <v>40</v>
      </c>
      <c r="D20" s="520" t="s">
        <v>459</v>
      </c>
      <c r="E20" s="520" t="s">
        <v>130</v>
      </c>
      <c r="F20" s="520" t="s">
        <v>460</v>
      </c>
      <c r="G20" s="251" t="s">
        <v>647</v>
      </c>
      <c r="H20" s="520">
        <v>201510</v>
      </c>
      <c r="I20" s="520" t="s">
        <v>338</v>
      </c>
      <c r="J20" s="520" t="s">
        <v>797</v>
      </c>
      <c r="K20" s="520"/>
      <c r="L20" s="520"/>
      <c r="M20" s="518" t="s">
        <v>846</v>
      </c>
      <c r="N20" s="605" t="s">
        <v>897</v>
      </c>
      <c r="O20" s="518">
        <v>31476</v>
      </c>
      <c r="P20" s="518">
        <v>31476</v>
      </c>
      <c r="Q20" s="518">
        <v>1060</v>
      </c>
      <c r="R20" s="518">
        <v>0</v>
      </c>
      <c r="S20" s="520"/>
      <c r="T20" s="520">
        <v>17203</v>
      </c>
      <c r="U20" s="523">
        <f t="shared" si="0"/>
        <v>1060</v>
      </c>
      <c r="V20" s="523">
        <f t="shared" si="1"/>
        <v>16143</v>
      </c>
      <c r="W20" s="520"/>
      <c r="X20" s="520">
        <v>0</v>
      </c>
      <c r="Y20" s="526">
        <f t="shared" si="2"/>
        <v>16143</v>
      </c>
      <c r="Z20" s="526"/>
      <c r="AA20" s="526"/>
      <c r="AB20" s="520"/>
      <c r="AC20" s="520"/>
      <c r="AD20" s="527" t="s">
        <v>461</v>
      </c>
      <c r="AE20" s="528"/>
      <c r="AF20" s="529"/>
      <c r="AG20" s="608" t="s">
        <v>275</v>
      </c>
      <c r="AH20" s="519" t="s">
        <v>267</v>
      </c>
      <c r="AI20" s="531" t="s">
        <v>314</v>
      </c>
      <c r="AJ20" s="523"/>
      <c r="AK20" s="523"/>
      <c r="AL20" s="606"/>
      <c r="AM20" s="523"/>
      <c r="AN20" s="523"/>
      <c r="AO20" s="523"/>
      <c r="AP20" s="523"/>
      <c r="AQ20" s="523"/>
      <c r="AR20" s="523"/>
      <c r="AS20" s="523"/>
      <c r="AT20" s="523"/>
      <c r="AU20" s="523"/>
      <c r="AV20" s="523"/>
      <c r="AW20" s="523"/>
      <c r="AX20" s="523"/>
      <c r="AY20" s="523">
        <v>3250</v>
      </c>
      <c r="AZ20" s="523"/>
      <c r="BA20" s="523"/>
      <c r="BB20" s="523">
        <f t="shared" si="3"/>
        <v>3250</v>
      </c>
      <c r="BC20" s="523">
        <f t="shared" si="4"/>
        <v>3250</v>
      </c>
      <c r="BD20" s="533">
        <f t="shared" si="5"/>
        <v>12893</v>
      </c>
      <c r="BE20" s="534">
        <f t="shared" si="6"/>
        <v>0.74946230308667094</v>
      </c>
      <c r="BF20" s="523">
        <v>1</v>
      </c>
      <c r="BG20" s="523" t="s">
        <v>887</v>
      </c>
      <c r="BH20" s="523"/>
      <c r="BI20" s="523"/>
      <c r="BJ20" s="523"/>
      <c r="BK20" s="523"/>
      <c r="BL20" s="535" t="s">
        <v>933</v>
      </c>
      <c r="BM20" s="536"/>
      <c r="BN20" s="523"/>
      <c r="BO20" s="523"/>
      <c r="BP20" s="523"/>
      <c r="BQ20" s="523"/>
      <c r="BR20" s="523"/>
      <c r="BS20" s="523"/>
      <c r="BT20" s="523"/>
      <c r="BU20" s="523"/>
    </row>
    <row r="21" spans="1:73" s="610" customFormat="1" ht="38.25" x14ac:dyDescent="0.2">
      <c r="A21" s="523" t="s">
        <v>193</v>
      </c>
      <c r="B21" s="519">
        <v>1415</v>
      </c>
      <c r="C21" s="519" t="s">
        <v>40</v>
      </c>
      <c r="D21" s="520" t="s">
        <v>486</v>
      </c>
      <c r="E21" s="520" t="s">
        <v>487</v>
      </c>
      <c r="F21" s="520" t="s">
        <v>488</v>
      </c>
      <c r="G21" s="251" t="s">
        <v>647</v>
      </c>
      <c r="H21" s="520">
        <v>201510</v>
      </c>
      <c r="I21" s="520" t="s">
        <v>338</v>
      </c>
      <c r="J21" s="521" t="s">
        <v>756</v>
      </c>
      <c r="K21" s="609" t="s">
        <v>756</v>
      </c>
      <c r="L21" s="522"/>
      <c r="M21" s="518" t="s">
        <v>825</v>
      </c>
      <c r="N21" s="605" t="s">
        <v>897</v>
      </c>
      <c r="O21" s="518">
        <v>31476</v>
      </c>
      <c r="P21" s="518">
        <v>31476</v>
      </c>
      <c r="Q21" s="518">
        <v>6827</v>
      </c>
      <c r="R21" s="518">
        <v>0</v>
      </c>
      <c r="S21" s="520"/>
      <c r="T21" s="520">
        <v>17203</v>
      </c>
      <c r="U21" s="523">
        <f t="shared" si="0"/>
        <v>6827</v>
      </c>
      <c r="V21" s="523">
        <f t="shared" si="1"/>
        <v>10376</v>
      </c>
      <c r="W21" s="520"/>
      <c r="X21" s="520"/>
      <c r="Y21" s="526">
        <f t="shared" si="2"/>
        <v>10376</v>
      </c>
      <c r="Z21" s="526"/>
      <c r="AA21" s="526"/>
      <c r="AB21" s="520"/>
      <c r="AC21" s="520"/>
      <c r="AD21" s="527">
        <v>1.5</v>
      </c>
      <c r="AE21" s="528"/>
      <c r="AF21" s="529"/>
      <c r="AG21" s="530" t="s">
        <v>275</v>
      </c>
      <c r="AH21" s="519" t="s">
        <v>267</v>
      </c>
      <c r="AI21" s="531" t="s">
        <v>699</v>
      </c>
      <c r="AJ21" s="531" t="s">
        <v>765</v>
      </c>
      <c r="AK21" s="523"/>
      <c r="AL21" s="532"/>
      <c r="AM21" s="523"/>
      <c r="AN21" s="523"/>
      <c r="AO21" s="523"/>
      <c r="AP21" s="523"/>
      <c r="AQ21" s="523"/>
      <c r="AR21" s="523"/>
      <c r="AS21" s="523"/>
      <c r="AT21" s="523"/>
      <c r="AU21" s="523"/>
      <c r="AV21" s="523"/>
      <c r="AW21" s="523"/>
      <c r="AX21" s="523"/>
      <c r="AY21" s="523">
        <v>4000</v>
      </c>
      <c r="AZ21" s="523"/>
      <c r="BA21" s="523"/>
      <c r="BB21" s="523">
        <f t="shared" si="3"/>
        <v>4000</v>
      </c>
      <c r="BC21" s="523">
        <f t="shared" si="4"/>
        <v>4000</v>
      </c>
      <c r="BD21" s="533">
        <f t="shared" si="5"/>
        <v>6376</v>
      </c>
      <c r="BE21" s="534">
        <f t="shared" si="6"/>
        <v>0.37063302912282742</v>
      </c>
      <c r="BF21" s="523">
        <v>1</v>
      </c>
      <c r="BG21" s="523" t="s">
        <v>887</v>
      </c>
      <c r="BH21" s="523" t="s">
        <v>244</v>
      </c>
      <c r="BI21" s="523" t="s">
        <v>288</v>
      </c>
      <c r="BJ21" s="523" t="s">
        <v>288</v>
      </c>
      <c r="BK21" s="523"/>
      <c r="BL21" s="535" t="s">
        <v>933</v>
      </c>
      <c r="BM21" s="536"/>
      <c r="BN21" s="531" t="s">
        <v>900</v>
      </c>
      <c r="BO21" s="523"/>
      <c r="BP21" s="523"/>
      <c r="BQ21" s="523"/>
      <c r="BR21" s="523"/>
      <c r="BS21" s="523"/>
      <c r="BT21" s="523"/>
      <c r="BU21" s="523"/>
    </row>
    <row r="25" spans="1:73" s="436" customFormat="1" x14ac:dyDescent="0.2">
      <c r="A25" s="436" t="s">
        <v>953</v>
      </c>
      <c r="AX25" s="436">
        <f>SUM(AX10:AX23)</f>
        <v>2400</v>
      </c>
      <c r="AY25" s="436">
        <f>SUM(AY10:AY23)</f>
        <v>7250</v>
      </c>
      <c r="BB25" s="436">
        <f>SUM(BB10:BB23)</f>
        <v>9650</v>
      </c>
    </row>
    <row r="26" spans="1:73" x14ac:dyDescent="0.2">
      <c r="AX26" s="612" t="s">
        <v>954</v>
      </c>
      <c r="AY26" s="613">
        <f>AX25+AY25</f>
        <v>9650</v>
      </c>
    </row>
  </sheetData>
  <phoneticPr fontId="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1"/>
  <sheetViews>
    <sheetView workbookViewId="0">
      <selection activeCell="I14" sqref="I14"/>
    </sheetView>
  </sheetViews>
  <sheetFormatPr defaultRowHeight="12.75" x14ac:dyDescent="0.2"/>
  <cols>
    <col min="3" max="3" width="16.140625" customWidth="1"/>
    <col min="4" max="4" width="15.140625" customWidth="1"/>
    <col min="5" max="5" width="12.42578125" customWidth="1"/>
    <col min="6" max="6" width="13.140625" customWidth="1"/>
    <col min="7" max="7" width="11.85546875" customWidth="1"/>
    <col min="8" max="8" width="14" customWidth="1"/>
    <col min="15" max="15" width="21.5703125" customWidth="1"/>
    <col min="16" max="17" width="11.7109375" customWidth="1"/>
    <col min="19" max="19" width="6.28515625" customWidth="1"/>
    <col min="21" max="21" width="7" customWidth="1"/>
  </cols>
  <sheetData>
    <row r="1" spans="1:7" x14ac:dyDescent="0.2">
      <c r="A1" t="s">
        <v>960</v>
      </c>
    </row>
    <row r="2" spans="1:7" x14ac:dyDescent="0.2">
      <c r="A2" s="176" t="s">
        <v>965</v>
      </c>
    </row>
    <row r="3" spans="1:7" x14ac:dyDescent="0.2">
      <c r="A3" s="368" t="s">
        <v>966</v>
      </c>
    </row>
    <row r="4" spans="1:7" x14ac:dyDescent="0.2">
      <c r="A4" s="368" t="s">
        <v>967</v>
      </c>
    </row>
    <row r="5" spans="1:7" x14ac:dyDescent="0.2">
      <c r="A5" s="368" t="s">
        <v>968</v>
      </c>
    </row>
    <row r="6" spans="1:7" x14ac:dyDescent="0.2">
      <c r="A6" s="176" t="s">
        <v>944</v>
      </c>
    </row>
    <row r="7" spans="1:7" x14ac:dyDescent="0.2">
      <c r="A7" s="176" t="s">
        <v>945</v>
      </c>
    </row>
    <row r="8" spans="1:7" x14ac:dyDescent="0.2">
      <c r="A8" s="176"/>
    </row>
    <row r="9" spans="1:7" x14ac:dyDescent="0.2">
      <c r="A9" s="612" t="s">
        <v>969</v>
      </c>
      <c r="B9" s="613"/>
      <c r="C9" s="613"/>
      <c r="D9" s="613"/>
      <c r="E9" s="613"/>
      <c r="F9" s="613"/>
      <c r="G9" s="613"/>
    </row>
    <row r="10" spans="1:7" x14ac:dyDescent="0.2">
      <c r="A10" s="612" t="s">
        <v>970</v>
      </c>
      <c r="B10" s="613"/>
      <c r="C10" s="613"/>
      <c r="D10" s="613"/>
      <c r="E10" s="613"/>
      <c r="F10" s="613"/>
      <c r="G10" s="613"/>
    </row>
    <row r="11" spans="1:7" x14ac:dyDescent="0.2">
      <c r="A11" s="651" t="s">
        <v>899</v>
      </c>
      <c r="B11" s="613"/>
      <c r="C11" s="613"/>
      <c r="D11" s="613"/>
      <c r="E11" s="613"/>
      <c r="F11" s="613"/>
      <c r="G11" s="613"/>
    </row>
    <row r="12" spans="1:7" x14ac:dyDescent="0.2">
      <c r="A12" s="368"/>
    </row>
    <row r="13" spans="1:7" x14ac:dyDescent="0.2">
      <c r="A13" s="653" t="s">
        <v>600</v>
      </c>
      <c r="B13" s="653"/>
      <c r="C13" s="653"/>
      <c r="D13" s="653"/>
      <c r="E13" s="653"/>
      <c r="F13" s="653"/>
    </row>
    <row r="14" spans="1:7" x14ac:dyDescent="0.2">
      <c r="A14" s="654" t="s">
        <v>971</v>
      </c>
      <c r="B14" s="653"/>
      <c r="C14" s="653"/>
      <c r="D14" s="653"/>
      <c r="E14" s="653"/>
      <c r="F14" s="655"/>
      <c r="G14" s="652"/>
    </row>
    <row r="15" spans="1:7" x14ac:dyDescent="0.2">
      <c r="A15" s="654" t="s">
        <v>972</v>
      </c>
      <c r="B15" s="653"/>
      <c r="C15" s="653"/>
      <c r="D15" s="653"/>
      <c r="E15" s="653"/>
      <c r="F15" s="655"/>
      <c r="G15" s="652"/>
    </row>
    <row r="16" spans="1:7" x14ac:dyDescent="0.2">
      <c r="A16" s="654" t="s">
        <v>974</v>
      </c>
      <c r="B16" s="653"/>
      <c r="C16" s="653"/>
      <c r="D16" s="653"/>
      <c r="E16" s="653"/>
      <c r="F16" s="655"/>
      <c r="G16" s="652"/>
    </row>
    <row r="17" spans="1:22" x14ac:dyDescent="0.2">
      <c r="A17" s="653"/>
      <c r="B17" s="653" t="s">
        <v>973</v>
      </c>
      <c r="C17" s="653"/>
      <c r="D17" s="653"/>
      <c r="E17" s="653"/>
      <c r="F17" s="655"/>
      <c r="G17" s="652"/>
    </row>
    <row r="20" spans="1:22" x14ac:dyDescent="0.2">
      <c r="A20" s="30"/>
    </row>
    <row r="21" spans="1:22" x14ac:dyDescent="0.2">
      <c r="A21" s="30" t="s">
        <v>590</v>
      </c>
    </row>
    <row r="25" spans="1:22" x14ac:dyDescent="0.2">
      <c r="A25" s="30" t="s">
        <v>594</v>
      </c>
    </row>
    <row r="26" spans="1:22" x14ac:dyDescent="0.2">
      <c r="O26" s="131" t="s">
        <v>281</v>
      </c>
      <c r="P26" s="177" t="s">
        <v>613</v>
      </c>
      <c r="Q26" s="683" t="s">
        <v>612</v>
      </c>
      <c r="R26" s="683"/>
      <c r="S26" s="683" t="s">
        <v>610</v>
      </c>
      <c r="T26" s="683"/>
      <c r="U26" s="683" t="s">
        <v>611</v>
      </c>
      <c r="V26" s="683"/>
    </row>
    <row r="27" spans="1:22" x14ac:dyDescent="0.2">
      <c r="D27" s="177" t="s">
        <v>601</v>
      </c>
      <c r="E27" s="177" t="s">
        <v>601</v>
      </c>
      <c r="F27" s="177" t="s">
        <v>602</v>
      </c>
      <c r="G27" s="177" t="s">
        <v>602</v>
      </c>
      <c r="O27" s="177" t="s">
        <v>605</v>
      </c>
      <c r="P27" s="1">
        <v>5.75</v>
      </c>
      <c r="Q27" s="1">
        <v>6</v>
      </c>
      <c r="R27" s="1">
        <f>P27*Q27</f>
        <v>34.5</v>
      </c>
      <c r="S27" s="1">
        <v>8</v>
      </c>
      <c r="T27" s="1">
        <f t="shared" ref="T27:T32" si="0">P27*S27</f>
        <v>46</v>
      </c>
      <c r="U27" s="1">
        <v>10</v>
      </c>
      <c r="V27" s="1">
        <f t="shared" ref="V27:V32" si="1">P27*U27</f>
        <v>57.5</v>
      </c>
    </row>
    <row r="28" spans="1:22" x14ac:dyDescent="0.2">
      <c r="D28" s="117" t="s">
        <v>588</v>
      </c>
      <c r="E28" s="117" t="s">
        <v>589</v>
      </c>
      <c r="F28" s="177" t="s">
        <v>588</v>
      </c>
      <c r="G28" s="177" t="s">
        <v>589</v>
      </c>
      <c r="O28" s="177" t="s">
        <v>606</v>
      </c>
      <c r="P28" s="1">
        <v>1</v>
      </c>
      <c r="Q28" s="1">
        <v>6</v>
      </c>
      <c r="R28" s="1">
        <f>P28*Q28</f>
        <v>6</v>
      </c>
      <c r="S28" s="1">
        <v>8</v>
      </c>
      <c r="T28" s="1">
        <f t="shared" si="0"/>
        <v>8</v>
      </c>
      <c r="U28" s="1">
        <v>10</v>
      </c>
      <c r="V28" s="1">
        <f t="shared" si="1"/>
        <v>10</v>
      </c>
    </row>
    <row r="29" spans="1:22" x14ac:dyDescent="0.2">
      <c r="A29" s="650" t="s">
        <v>617</v>
      </c>
      <c r="B29" s="645"/>
      <c r="C29" s="26"/>
      <c r="D29" s="1">
        <v>21733</v>
      </c>
      <c r="E29" s="1">
        <v>31476</v>
      </c>
      <c r="F29" s="1">
        <v>19698</v>
      </c>
      <c r="G29" s="1">
        <v>26995</v>
      </c>
      <c r="O29" s="177" t="s">
        <v>607</v>
      </c>
      <c r="P29" s="1">
        <v>5</v>
      </c>
      <c r="Q29" s="1">
        <v>1</v>
      </c>
      <c r="R29" s="1">
        <f>P29*Q29</f>
        <v>5</v>
      </c>
      <c r="S29" s="1">
        <v>1</v>
      </c>
      <c r="T29" s="1">
        <f t="shared" si="0"/>
        <v>5</v>
      </c>
      <c r="U29" s="1">
        <v>1</v>
      </c>
      <c r="V29" s="1">
        <f t="shared" si="1"/>
        <v>5</v>
      </c>
    </row>
    <row r="30" spans="1:22" x14ac:dyDescent="0.2">
      <c r="A30" s="644" t="s">
        <v>587</v>
      </c>
      <c r="B30" s="645"/>
      <c r="C30" s="26"/>
      <c r="D30" s="1">
        <v>12876</v>
      </c>
      <c r="E30" s="1">
        <v>12876</v>
      </c>
      <c r="F30" s="1">
        <v>12876</v>
      </c>
      <c r="G30" s="1">
        <v>12876</v>
      </c>
      <c r="O30" s="177" t="s">
        <v>608</v>
      </c>
      <c r="P30" s="1">
        <v>2.5</v>
      </c>
      <c r="Q30" s="1">
        <v>6</v>
      </c>
      <c r="R30" s="1">
        <f>P30*Q30</f>
        <v>15</v>
      </c>
      <c r="S30" s="1">
        <v>8</v>
      </c>
      <c r="T30" s="1">
        <f t="shared" si="0"/>
        <v>20</v>
      </c>
      <c r="U30" s="1">
        <v>10</v>
      </c>
      <c r="V30" s="1">
        <f t="shared" si="1"/>
        <v>25</v>
      </c>
    </row>
    <row r="31" spans="1:22" x14ac:dyDescent="0.2">
      <c r="A31" s="648" t="s">
        <v>593</v>
      </c>
      <c r="B31" s="648"/>
      <c r="C31" s="649"/>
      <c r="D31" s="131">
        <f>D29-D30</f>
        <v>8857</v>
      </c>
      <c r="E31" s="131">
        <f>E29-E30</f>
        <v>18600</v>
      </c>
      <c r="F31" s="131">
        <f>F29-F30</f>
        <v>6822</v>
      </c>
      <c r="G31" s="131">
        <f>G29-G30</f>
        <v>14119</v>
      </c>
      <c r="O31" s="177" t="s">
        <v>609</v>
      </c>
      <c r="P31" s="1">
        <v>8</v>
      </c>
      <c r="Q31" s="1">
        <v>1</v>
      </c>
      <c r="R31" s="1">
        <f>P31*Q31</f>
        <v>8</v>
      </c>
      <c r="S31" s="1">
        <v>1</v>
      </c>
      <c r="T31" s="1">
        <f t="shared" si="0"/>
        <v>8</v>
      </c>
      <c r="U31" s="1">
        <v>1</v>
      </c>
      <c r="V31" s="1">
        <f t="shared" si="1"/>
        <v>8</v>
      </c>
    </row>
    <row r="32" spans="1:22" x14ac:dyDescent="0.2">
      <c r="O32" s="177" t="s">
        <v>616</v>
      </c>
      <c r="P32" s="1">
        <v>78.33</v>
      </c>
      <c r="Q32" s="177" t="s">
        <v>604</v>
      </c>
      <c r="R32" s="1">
        <v>0</v>
      </c>
      <c r="S32" s="1">
        <v>1</v>
      </c>
      <c r="T32" s="1">
        <f t="shared" si="0"/>
        <v>78.33</v>
      </c>
      <c r="U32" s="1">
        <v>1</v>
      </c>
      <c r="V32" s="1">
        <f t="shared" si="1"/>
        <v>78.33</v>
      </c>
    </row>
    <row r="33" spans="1:22" x14ac:dyDescent="0.2">
      <c r="O33" s="131" t="s">
        <v>614</v>
      </c>
      <c r="P33" s="131"/>
      <c r="Q33" s="131"/>
      <c r="R33" s="52">
        <f>SUM(R27:R32)</f>
        <v>68.5</v>
      </c>
      <c r="S33" s="131"/>
      <c r="T33" s="52">
        <f>SUM(T27:T32)</f>
        <v>165.32999999999998</v>
      </c>
      <c r="U33" s="131"/>
      <c r="V33" s="52">
        <f>SUM(V27:V32)</f>
        <v>183.82999999999998</v>
      </c>
    </row>
    <row r="34" spans="1:22" ht="15" x14ac:dyDescent="0.25">
      <c r="D34" s="112" t="s">
        <v>591</v>
      </c>
      <c r="E34" s="112" t="s">
        <v>592</v>
      </c>
      <c r="O34" s="178" t="s">
        <v>615</v>
      </c>
      <c r="P34" s="178"/>
      <c r="Q34" s="178"/>
      <c r="R34" s="178">
        <f>R33*3</f>
        <v>205.5</v>
      </c>
      <c r="S34" s="178"/>
      <c r="T34" s="178">
        <f>T33*3</f>
        <v>495.98999999999995</v>
      </c>
      <c r="U34" s="178"/>
      <c r="V34" s="178">
        <f>V33*3</f>
        <v>551.49</v>
      </c>
    </row>
    <row r="36" spans="1:22" x14ac:dyDescent="0.2">
      <c r="A36" s="176" t="s">
        <v>596</v>
      </c>
    </row>
    <row r="37" spans="1:22" x14ac:dyDescent="0.2">
      <c r="A37" s="176" t="s">
        <v>603</v>
      </c>
    </row>
    <row r="38" spans="1:22" x14ac:dyDescent="0.2">
      <c r="A38" s="176"/>
      <c r="O38" s="192"/>
      <c r="P38" s="682" t="s">
        <v>629</v>
      </c>
      <c r="Q38" s="682"/>
      <c r="R38" s="682"/>
    </row>
    <row r="39" spans="1:22" x14ac:dyDescent="0.2">
      <c r="A39" s="176"/>
      <c r="O39" s="179" t="s">
        <v>41</v>
      </c>
      <c r="P39" s="679" t="s">
        <v>618</v>
      </c>
      <c r="Q39" s="680"/>
      <c r="R39" s="681"/>
    </row>
    <row r="40" spans="1:22" x14ac:dyDescent="0.2">
      <c r="A40" s="636">
        <v>0.75</v>
      </c>
      <c r="B40" s="177" t="s">
        <v>597</v>
      </c>
      <c r="C40" s="1"/>
      <c r="D40" s="1">
        <f>0.75*D31</f>
        <v>6642.75</v>
      </c>
      <c r="E40" s="1">
        <f>0.75*E31</f>
        <v>13950</v>
      </c>
      <c r="F40" s="1">
        <f t="shared" ref="F40:G40" si="2">0.75*F31</f>
        <v>5116.5</v>
      </c>
      <c r="G40" s="1">
        <f t="shared" si="2"/>
        <v>10589.25</v>
      </c>
      <c r="O40" s="180" t="s">
        <v>619</v>
      </c>
      <c r="P40" s="180" t="s">
        <v>601</v>
      </c>
      <c r="Q40" s="180" t="s">
        <v>602</v>
      </c>
      <c r="R40" s="180"/>
    </row>
    <row r="41" spans="1:22" x14ac:dyDescent="0.2">
      <c r="A41" s="636">
        <v>0.8</v>
      </c>
      <c r="B41" s="177" t="s">
        <v>598</v>
      </c>
      <c r="C41" s="636"/>
      <c r="D41" s="1">
        <f>0.8*D31</f>
        <v>7085.6</v>
      </c>
      <c r="E41" s="1">
        <f>0.8*E31</f>
        <v>14880</v>
      </c>
      <c r="F41" s="1">
        <f t="shared" ref="F41:G41" si="3">0.8*F31</f>
        <v>5457.6</v>
      </c>
      <c r="G41" s="1">
        <f t="shared" si="3"/>
        <v>11295.2</v>
      </c>
      <c r="O41" s="181"/>
      <c r="P41" s="181"/>
      <c r="Q41" s="181"/>
      <c r="R41" s="181"/>
    </row>
    <row r="42" spans="1:22" x14ac:dyDescent="0.2">
      <c r="A42" s="636">
        <v>0.85</v>
      </c>
      <c r="B42" s="177" t="s">
        <v>599</v>
      </c>
      <c r="C42" s="1"/>
      <c r="D42" s="1">
        <f>0.85*D31</f>
        <v>7528.45</v>
      </c>
      <c r="E42" s="1">
        <f t="shared" ref="E42:G42" si="4">0.85*E31</f>
        <v>15810</v>
      </c>
      <c r="F42" s="1">
        <f t="shared" si="4"/>
        <v>5798.7</v>
      </c>
      <c r="G42" s="1">
        <f t="shared" si="4"/>
        <v>12001.15</v>
      </c>
      <c r="O42" s="182" t="s">
        <v>620</v>
      </c>
      <c r="P42" s="183">
        <v>6978</v>
      </c>
      <c r="Q42" s="183">
        <v>5233</v>
      </c>
      <c r="R42" s="183"/>
    </row>
    <row r="43" spans="1:22" x14ac:dyDescent="0.2">
      <c r="O43" s="184" t="s">
        <v>621</v>
      </c>
      <c r="P43" s="185">
        <v>1032</v>
      </c>
      <c r="Q43" s="185">
        <v>1032</v>
      </c>
      <c r="R43" s="186"/>
    </row>
    <row r="44" spans="1:22" x14ac:dyDescent="0.2">
      <c r="O44" s="182" t="s">
        <v>622</v>
      </c>
      <c r="P44" s="183">
        <v>9492</v>
      </c>
      <c r="Q44" s="183">
        <v>9492</v>
      </c>
      <c r="R44" s="183"/>
    </row>
    <row r="45" spans="1:22" x14ac:dyDescent="0.2">
      <c r="A45" s="436" t="s">
        <v>595</v>
      </c>
      <c r="B45" s="436"/>
      <c r="C45" s="436"/>
      <c r="D45" s="30"/>
      <c r="O45" s="187" t="s">
        <v>623</v>
      </c>
      <c r="P45" s="186">
        <v>1320</v>
      </c>
      <c r="Q45" s="186">
        <v>1320</v>
      </c>
      <c r="R45" s="186"/>
    </row>
    <row r="46" spans="1:22" x14ac:dyDescent="0.2">
      <c r="O46" s="182" t="s">
        <v>624</v>
      </c>
      <c r="P46" s="183">
        <v>496</v>
      </c>
      <c r="Q46" s="183">
        <v>206</v>
      </c>
      <c r="R46" s="183"/>
    </row>
    <row r="47" spans="1:22" x14ac:dyDescent="0.2">
      <c r="O47" s="187" t="s">
        <v>625</v>
      </c>
      <c r="P47" s="186">
        <v>351</v>
      </c>
      <c r="Q47" s="186">
        <v>351</v>
      </c>
      <c r="R47" s="186"/>
    </row>
    <row r="48" spans="1:22" x14ac:dyDescent="0.2">
      <c r="D48" s="177" t="s">
        <v>601</v>
      </c>
      <c r="E48" s="177" t="s">
        <v>601</v>
      </c>
      <c r="F48" s="177" t="s">
        <v>602</v>
      </c>
      <c r="G48" s="177" t="s">
        <v>602</v>
      </c>
      <c r="O48" s="182" t="s">
        <v>626</v>
      </c>
      <c r="P48" s="183">
        <v>2064</v>
      </c>
      <c r="Q48" s="183">
        <v>2064</v>
      </c>
      <c r="R48" s="183"/>
    </row>
    <row r="49" spans="1:18" x14ac:dyDescent="0.2">
      <c r="A49" s="9"/>
      <c r="B49" s="9"/>
      <c r="C49" s="643"/>
      <c r="D49" s="117" t="s">
        <v>588</v>
      </c>
      <c r="E49" s="117" t="s">
        <v>589</v>
      </c>
      <c r="F49" s="177" t="s">
        <v>588</v>
      </c>
      <c r="G49" s="177" t="s">
        <v>589</v>
      </c>
      <c r="O49" s="184"/>
      <c r="P49" s="185"/>
      <c r="Q49" s="185"/>
      <c r="R49" s="185"/>
    </row>
    <row r="50" spans="1:18" x14ac:dyDescent="0.2">
      <c r="A50" s="642" t="s">
        <v>280</v>
      </c>
      <c r="B50" s="9"/>
      <c r="C50" s="643"/>
      <c r="D50" s="1">
        <v>6978</v>
      </c>
      <c r="E50" s="377">
        <v>16707</v>
      </c>
      <c r="F50" s="1">
        <f>(290.7*6)*3</f>
        <v>5232.5999999999995</v>
      </c>
      <c r="G50" s="1">
        <f>(696.1*6)*3</f>
        <v>12529.800000000001</v>
      </c>
      <c r="O50" s="188" t="s">
        <v>627</v>
      </c>
      <c r="P50" s="189">
        <f>+P44+P45+P48</f>
        <v>12876</v>
      </c>
      <c r="Q50" s="189">
        <f>+Q44+Q45+Q48</f>
        <v>12876</v>
      </c>
      <c r="R50" s="189"/>
    </row>
    <row r="51" spans="1:18" x14ac:dyDescent="0.2">
      <c r="A51" s="644" t="s">
        <v>281</v>
      </c>
      <c r="B51" s="645"/>
      <c r="C51" s="26"/>
      <c r="D51" s="1">
        <v>496</v>
      </c>
      <c r="E51" s="1">
        <v>496</v>
      </c>
      <c r="F51" s="1">
        <v>206</v>
      </c>
      <c r="G51" s="1">
        <v>206</v>
      </c>
      <c r="O51" s="184"/>
      <c r="P51" s="185"/>
      <c r="Q51" s="185"/>
      <c r="R51" s="185"/>
    </row>
    <row r="52" spans="1:18" x14ac:dyDescent="0.2">
      <c r="A52" s="646" t="s">
        <v>310</v>
      </c>
      <c r="B52" s="646"/>
      <c r="C52" s="647"/>
      <c r="D52" s="131">
        <f>SUM(D50:D51)</f>
        <v>7474</v>
      </c>
      <c r="E52" s="131">
        <f>SUM(E50:E51)</f>
        <v>17203</v>
      </c>
      <c r="F52" s="131">
        <f>SUM(F50:F51)</f>
        <v>5438.5999999999995</v>
      </c>
      <c r="G52" s="131">
        <f>SUM(G50:G51)</f>
        <v>12735.800000000001</v>
      </c>
      <c r="O52" s="190" t="s">
        <v>628</v>
      </c>
      <c r="P52" s="191">
        <f>SUM(P42:P48)</f>
        <v>21733</v>
      </c>
      <c r="Q52" s="191">
        <f>SUM(Q42:Q48)</f>
        <v>19698</v>
      </c>
      <c r="R52" s="191"/>
    </row>
    <row r="54" spans="1:18" x14ac:dyDescent="0.2">
      <c r="A54" s="176" t="s">
        <v>596</v>
      </c>
    </row>
    <row r="55" spans="1:18" x14ac:dyDescent="0.2">
      <c r="A55" s="176" t="s">
        <v>603</v>
      </c>
    </row>
    <row r="56" spans="1:18" x14ac:dyDescent="0.2">
      <c r="A56" s="176"/>
    </row>
    <row r="57" spans="1:18" x14ac:dyDescent="0.2">
      <c r="A57" s="635">
        <v>0.6</v>
      </c>
      <c r="B57" s="1"/>
      <c r="C57" s="1"/>
      <c r="D57" s="1">
        <f>0.6*D52</f>
        <v>4484.3999999999996</v>
      </c>
      <c r="E57" s="1">
        <f t="shared" ref="E57:G57" si="5">0.6*E52</f>
        <v>10321.799999999999</v>
      </c>
      <c r="F57" s="1">
        <f t="shared" si="5"/>
        <v>3263.1599999999994</v>
      </c>
      <c r="G57" s="1">
        <f t="shared" si="5"/>
        <v>7641.4800000000005</v>
      </c>
    </row>
    <row r="58" spans="1:18" x14ac:dyDescent="0.2">
      <c r="A58" s="635">
        <v>0.67</v>
      </c>
      <c r="B58" s="1"/>
      <c r="C58" s="1"/>
      <c r="D58" s="633">
        <f>0.67*D52</f>
        <v>5007.58</v>
      </c>
      <c r="E58" s="633">
        <f t="shared" ref="E58:G58" si="6">0.67*E52</f>
        <v>11526.01</v>
      </c>
      <c r="F58" s="633">
        <f t="shared" si="6"/>
        <v>3643.8619999999996</v>
      </c>
      <c r="G58" s="633">
        <f t="shared" si="6"/>
        <v>8532.9860000000008</v>
      </c>
      <c r="O58" s="192"/>
      <c r="P58" s="682" t="s">
        <v>629</v>
      </c>
      <c r="Q58" s="682"/>
      <c r="R58" s="682"/>
    </row>
    <row r="59" spans="1:18" x14ac:dyDescent="0.2">
      <c r="A59" s="635">
        <v>0.7</v>
      </c>
      <c r="B59" s="1"/>
      <c r="C59" s="1"/>
      <c r="D59" s="633">
        <f>0.7*D52</f>
        <v>5231.7999999999993</v>
      </c>
      <c r="E59" s="633">
        <f t="shared" ref="E59:G59" si="7">0.7*E52</f>
        <v>12042.099999999999</v>
      </c>
      <c r="F59" s="633">
        <f t="shared" si="7"/>
        <v>3807.0199999999995</v>
      </c>
      <c r="G59" s="633">
        <f t="shared" si="7"/>
        <v>8915.06</v>
      </c>
      <c r="O59" s="179" t="s">
        <v>630</v>
      </c>
      <c r="P59" s="679" t="s">
        <v>631</v>
      </c>
      <c r="Q59" s="680"/>
      <c r="R59" s="681"/>
    </row>
    <row r="60" spans="1:18" x14ac:dyDescent="0.2">
      <c r="A60" s="636">
        <v>0.75</v>
      </c>
      <c r="B60" s="637" t="s">
        <v>696</v>
      </c>
      <c r="C60" s="638"/>
      <c r="D60" s="633">
        <f>0.75*D52</f>
        <v>5605.5</v>
      </c>
      <c r="E60" s="639">
        <f>0.75*E52</f>
        <v>12902.25</v>
      </c>
      <c r="F60" s="633">
        <f>0.75*F52</f>
        <v>4078.95</v>
      </c>
      <c r="G60" s="639">
        <f>0.75*G52</f>
        <v>9551.85</v>
      </c>
      <c r="O60" s="180" t="s">
        <v>619</v>
      </c>
      <c r="P60" s="180" t="s">
        <v>601</v>
      </c>
      <c r="Q60" s="180" t="s">
        <v>602</v>
      </c>
      <c r="R60" s="180"/>
    </row>
    <row r="61" spans="1:18" x14ac:dyDescent="0.2">
      <c r="A61" s="636">
        <v>0.8</v>
      </c>
      <c r="B61" s="637" t="s">
        <v>697</v>
      </c>
      <c r="C61" s="638"/>
      <c r="D61" s="639">
        <f>0.8*D52</f>
        <v>5979.2000000000007</v>
      </c>
      <c r="E61" s="639">
        <f>0.8*E52</f>
        <v>13762.400000000001</v>
      </c>
      <c r="F61" s="639">
        <f>0.8*F52</f>
        <v>4350.88</v>
      </c>
      <c r="G61" s="639">
        <f>0.8*G52</f>
        <v>10188.640000000001</v>
      </c>
      <c r="O61" s="181"/>
      <c r="P61" s="181"/>
      <c r="Q61" s="181"/>
      <c r="R61" s="181"/>
    </row>
    <row r="62" spans="1:18" x14ac:dyDescent="0.2">
      <c r="A62" s="636">
        <v>0.85</v>
      </c>
      <c r="B62" s="637" t="s">
        <v>698</v>
      </c>
      <c r="C62" s="640"/>
      <c r="D62" s="639">
        <f>0.85*D52</f>
        <v>6352.9</v>
      </c>
      <c r="E62" s="641">
        <f>0.85*E52</f>
        <v>14622.55</v>
      </c>
      <c r="F62" s="639">
        <f>0.85*F52</f>
        <v>4622.8099999999995</v>
      </c>
      <c r="G62" s="641">
        <f>0.85*G52</f>
        <v>10825.43</v>
      </c>
      <c r="O62" s="182" t="s">
        <v>620</v>
      </c>
      <c r="P62" s="183">
        <v>16707</v>
      </c>
      <c r="Q62" s="183">
        <v>12530</v>
      </c>
      <c r="R62" s="183"/>
    </row>
    <row r="63" spans="1:18" x14ac:dyDescent="0.2">
      <c r="O63" s="184" t="s">
        <v>621</v>
      </c>
      <c r="P63" s="185">
        <v>1032</v>
      </c>
      <c r="Q63" s="185">
        <v>1032</v>
      </c>
      <c r="R63" s="186"/>
    </row>
    <row r="64" spans="1:18" ht="25.5" x14ac:dyDescent="0.2">
      <c r="C64" s="634" t="s">
        <v>863</v>
      </c>
      <c r="D64" s="393" t="s">
        <v>864</v>
      </c>
      <c r="E64" s="393" t="s">
        <v>869</v>
      </c>
      <c r="F64" s="393" t="s">
        <v>862</v>
      </c>
      <c r="O64" s="182" t="s">
        <v>622</v>
      </c>
      <c r="P64" s="183">
        <v>9492</v>
      </c>
      <c r="Q64" s="183">
        <v>9492</v>
      </c>
      <c r="R64" s="183"/>
    </row>
    <row r="65" spans="1:18" x14ac:dyDescent="0.2">
      <c r="C65" s="177" t="s">
        <v>865</v>
      </c>
      <c r="D65" s="1">
        <v>7474</v>
      </c>
      <c r="E65" s="1">
        <v>5606</v>
      </c>
      <c r="F65" s="1">
        <f>D65-E65</f>
        <v>1868</v>
      </c>
      <c r="O65" s="187" t="s">
        <v>623</v>
      </c>
      <c r="P65" s="186">
        <v>1320</v>
      </c>
      <c r="Q65" s="186">
        <v>1320</v>
      </c>
      <c r="R65" s="186"/>
    </row>
    <row r="66" spans="1:18" x14ac:dyDescent="0.2">
      <c r="C66" s="177" t="s">
        <v>866</v>
      </c>
      <c r="D66" s="1">
        <v>17203</v>
      </c>
      <c r="E66" s="1">
        <v>12902</v>
      </c>
      <c r="F66" s="1">
        <f t="shared" ref="F66:F68" si="8">D66-E66</f>
        <v>4301</v>
      </c>
      <c r="O66" s="182" t="s">
        <v>624</v>
      </c>
      <c r="P66" s="183">
        <v>496</v>
      </c>
      <c r="Q66" s="183">
        <v>206</v>
      </c>
      <c r="R66" s="183"/>
    </row>
    <row r="67" spans="1:18" x14ac:dyDescent="0.2">
      <c r="C67" s="177" t="s">
        <v>867</v>
      </c>
      <c r="D67" s="1">
        <v>5439</v>
      </c>
      <c r="E67" s="1">
        <v>4079</v>
      </c>
      <c r="F67" s="1">
        <f t="shared" si="8"/>
        <v>1360</v>
      </c>
      <c r="O67" s="187" t="s">
        <v>625</v>
      </c>
      <c r="P67" s="186">
        <v>351</v>
      </c>
      <c r="Q67" s="186">
        <v>351</v>
      </c>
      <c r="R67" s="186"/>
    </row>
    <row r="68" spans="1:18" x14ac:dyDescent="0.2">
      <c r="C68" s="177" t="s">
        <v>868</v>
      </c>
      <c r="D68" s="1">
        <v>12736</v>
      </c>
      <c r="E68" s="1">
        <v>9552</v>
      </c>
      <c r="F68" s="1">
        <f t="shared" si="8"/>
        <v>3184</v>
      </c>
      <c r="O68" s="182" t="s">
        <v>626</v>
      </c>
      <c r="P68" s="183">
        <v>2064</v>
      </c>
      <c r="Q68" s="183">
        <v>2064</v>
      </c>
      <c r="R68" s="183"/>
    </row>
    <row r="69" spans="1:18" x14ac:dyDescent="0.2">
      <c r="O69" s="184"/>
      <c r="P69" s="185"/>
      <c r="Q69" s="185"/>
      <c r="R69" s="185"/>
    </row>
    <row r="70" spans="1:18" x14ac:dyDescent="0.2">
      <c r="A70" t="s">
        <v>886</v>
      </c>
      <c r="O70" s="188" t="s">
        <v>627</v>
      </c>
      <c r="P70" s="189">
        <f>+P64+P65+P68</f>
        <v>12876</v>
      </c>
      <c r="Q70" s="189">
        <f>+Q64+Q65+Q68</f>
        <v>12876</v>
      </c>
      <c r="R70" s="189"/>
    </row>
    <row r="71" spans="1:18" x14ac:dyDescent="0.2">
      <c r="D71" s="177" t="s">
        <v>601</v>
      </c>
      <c r="E71" s="177" t="s">
        <v>601</v>
      </c>
      <c r="F71" s="177" t="s">
        <v>602</v>
      </c>
      <c r="G71" s="177" t="s">
        <v>602</v>
      </c>
      <c r="O71" s="184"/>
      <c r="P71" s="185"/>
      <c r="Q71" s="185"/>
      <c r="R71" s="185"/>
    </row>
    <row r="72" spans="1:18" x14ac:dyDescent="0.2">
      <c r="D72" s="117" t="s">
        <v>588</v>
      </c>
      <c r="E72" s="117" t="s">
        <v>589</v>
      </c>
      <c r="F72" s="177" t="s">
        <v>588</v>
      </c>
      <c r="G72" s="177" t="s">
        <v>589</v>
      </c>
      <c r="O72" s="190" t="s">
        <v>628</v>
      </c>
      <c r="P72" s="191">
        <f>SUM(P62:P68)</f>
        <v>31462</v>
      </c>
      <c r="Q72" s="191">
        <f>SUM(Q62:Q68)</f>
        <v>26995</v>
      </c>
      <c r="R72" s="191"/>
    </row>
    <row r="73" spans="1:18" x14ac:dyDescent="0.2">
      <c r="D73" s="633">
        <f>290.7*8</f>
        <v>2325.6</v>
      </c>
      <c r="E73" s="1">
        <f>696.1*8</f>
        <v>5568.8</v>
      </c>
      <c r="F73" s="1">
        <f>290.7*6</f>
        <v>1744.1999999999998</v>
      </c>
      <c r="G73" s="1">
        <f>696.1*6</f>
        <v>4176.6000000000004</v>
      </c>
    </row>
    <row r="74" spans="1:18" x14ac:dyDescent="0.2">
      <c r="D74" s="633">
        <v>165</v>
      </c>
      <c r="E74" s="1">
        <v>165</v>
      </c>
      <c r="F74" s="1">
        <v>69</v>
      </c>
      <c r="G74" s="1">
        <v>69</v>
      </c>
    </row>
    <row r="75" spans="1:18" x14ac:dyDescent="0.2">
      <c r="D75" s="633">
        <f>SUM(D73:D74)</f>
        <v>2490.6</v>
      </c>
      <c r="E75" s="633">
        <f>SUM(E73:E74)</f>
        <v>5733.8</v>
      </c>
      <c r="F75" s="633">
        <f>SUM(F73:F74)</f>
        <v>1813.1999999999998</v>
      </c>
      <c r="G75" s="633">
        <f>SUM(G73:G74)</f>
        <v>4245.6000000000004</v>
      </c>
    </row>
    <row r="76" spans="1:18" x14ac:dyDescent="0.2">
      <c r="D76" s="66"/>
      <c r="E76" s="66"/>
      <c r="F76" s="66"/>
      <c r="G76" s="66"/>
    </row>
    <row r="77" spans="1:18" x14ac:dyDescent="0.2">
      <c r="D77" s="66"/>
      <c r="E77" s="66"/>
      <c r="F77" s="66"/>
      <c r="G77" s="66"/>
    </row>
    <row r="78" spans="1:18" x14ac:dyDescent="0.2">
      <c r="A78" s="176" t="s">
        <v>943</v>
      </c>
      <c r="D78" s="66"/>
      <c r="E78" s="66"/>
      <c r="F78" s="66"/>
      <c r="G78" s="66"/>
    </row>
    <row r="79" spans="1:18" x14ac:dyDescent="0.2">
      <c r="A79" s="368" t="s">
        <v>961</v>
      </c>
      <c r="D79" s="66"/>
      <c r="E79" s="66">
        <v>4246</v>
      </c>
      <c r="F79" s="66"/>
      <c r="G79" s="66"/>
    </row>
    <row r="80" spans="1:18" x14ac:dyDescent="0.2">
      <c r="A80" s="368" t="s">
        <v>940</v>
      </c>
      <c r="D80" s="66"/>
      <c r="E80" s="66">
        <v>4000</v>
      </c>
      <c r="F80" s="66"/>
      <c r="G80" s="66"/>
    </row>
    <row r="81" spans="1:7" x14ac:dyDescent="0.2">
      <c r="A81" s="368" t="s">
        <v>941</v>
      </c>
      <c r="D81" s="66"/>
      <c r="E81" s="66"/>
      <c r="F81" s="66"/>
      <c r="G81" s="66"/>
    </row>
    <row r="82" spans="1:7" x14ac:dyDescent="0.2">
      <c r="A82" s="368" t="s">
        <v>942</v>
      </c>
      <c r="D82" s="66"/>
      <c r="E82" s="66"/>
      <c r="F82" s="66"/>
      <c r="G82" s="66"/>
    </row>
    <row r="83" spans="1:7" x14ac:dyDescent="0.2">
      <c r="D83" s="66"/>
      <c r="E83" s="66"/>
      <c r="F83" s="66"/>
      <c r="G83" s="66"/>
    </row>
    <row r="84" spans="1:7" x14ac:dyDescent="0.2">
      <c r="A84" s="176" t="s">
        <v>893</v>
      </c>
      <c r="D84" s="66"/>
      <c r="E84" s="66">
        <v>1800</v>
      </c>
      <c r="F84" t="s">
        <v>894</v>
      </c>
      <c r="G84" s="66"/>
    </row>
    <row r="85" spans="1:7" x14ac:dyDescent="0.2">
      <c r="D85" s="66"/>
      <c r="E85" s="66"/>
      <c r="F85" s="66"/>
      <c r="G85" s="66"/>
    </row>
    <row r="86" spans="1:7" x14ac:dyDescent="0.2">
      <c r="A86" s="176" t="s">
        <v>874</v>
      </c>
      <c r="E86" s="66"/>
    </row>
    <row r="87" spans="1:7" x14ac:dyDescent="0.2">
      <c r="A87" s="368" t="s">
        <v>878</v>
      </c>
      <c r="E87" s="66">
        <v>2491</v>
      </c>
      <c r="F87" t="s">
        <v>964</v>
      </c>
    </row>
    <row r="88" spans="1:7" x14ac:dyDescent="0.2">
      <c r="A88" s="176" t="s">
        <v>875</v>
      </c>
      <c r="E88" s="66"/>
    </row>
    <row r="89" spans="1:7" x14ac:dyDescent="0.2">
      <c r="A89" s="368" t="s">
        <v>876</v>
      </c>
      <c r="E89" s="66">
        <v>1800</v>
      </c>
    </row>
    <row r="90" spans="1:7" x14ac:dyDescent="0.2">
      <c r="A90" s="176" t="s">
        <v>898</v>
      </c>
    </row>
    <row r="92" spans="1:7" x14ac:dyDescent="0.2">
      <c r="A92" s="176" t="s">
        <v>910</v>
      </c>
    </row>
    <row r="93" spans="1:7" x14ac:dyDescent="0.2">
      <c r="A93" s="176" t="s">
        <v>915</v>
      </c>
      <c r="E93">
        <v>600</v>
      </c>
    </row>
    <row r="94" spans="1:7" x14ac:dyDescent="0.2">
      <c r="A94" s="176" t="s">
        <v>908</v>
      </c>
      <c r="E94">
        <v>600</v>
      </c>
    </row>
    <row r="95" spans="1:7" x14ac:dyDescent="0.2">
      <c r="A95" s="176" t="s">
        <v>962</v>
      </c>
    </row>
    <row r="96" spans="1:7" x14ac:dyDescent="0.2">
      <c r="A96" s="176" t="s">
        <v>963</v>
      </c>
      <c r="E96">
        <v>600</v>
      </c>
    </row>
    <row r="97" spans="1:1" x14ac:dyDescent="0.2">
      <c r="A97" s="176" t="s">
        <v>946</v>
      </c>
    </row>
    <row r="98" spans="1:1" x14ac:dyDescent="0.2">
      <c r="A98" s="176"/>
    </row>
    <row r="99" spans="1:1" x14ac:dyDescent="0.2">
      <c r="A99" s="176" t="s">
        <v>909</v>
      </c>
    </row>
    <row r="100" spans="1:1" x14ac:dyDescent="0.2">
      <c r="A100" s="176" t="s">
        <v>905</v>
      </c>
    </row>
    <row r="101" spans="1:1" x14ac:dyDescent="0.2">
      <c r="A101" s="176" t="s">
        <v>906</v>
      </c>
    </row>
    <row r="102" spans="1:1" x14ac:dyDescent="0.2">
      <c r="A102" s="176" t="s">
        <v>907</v>
      </c>
    </row>
    <row r="107" spans="1:1" x14ac:dyDescent="0.2">
      <c r="A107" s="30" t="s">
        <v>856</v>
      </c>
    </row>
    <row r="108" spans="1:1" x14ac:dyDescent="0.2">
      <c r="A108" s="176" t="s">
        <v>857</v>
      </c>
    </row>
    <row r="109" spans="1:1" x14ac:dyDescent="0.2">
      <c r="A109" s="176" t="s">
        <v>858</v>
      </c>
    </row>
    <row r="110" spans="1:1" x14ac:dyDescent="0.2">
      <c r="A110" s="176" t="s">
        <v>859</v>
      </c>
    </row>
    <row r="111" spans="1:1" x14ac:dyDescent="0.2">
      <c r="A111" s="176" t="s">
        <v>860</v>
      </c>
    </row>
  </sheetData>
  <mergeCells count="7">
    <mergeCell ref="P59:R59"/>
    <mergeCell ref="P38:R38"/>
    <mergeCell ref="S26:T26"/>
    <mergeCell ref="Q26:R26"/>
    <mergeCell ref="U26:V26"/>
    <mergeCell ref="P39:R39"/>
    <mergeCell ref="P58:R58"/>
  </mergeCells>
  <hyperlinks>
    <hyperlink ref="S26" r:id="rId1"/>
    <hyperlink ref="U26" r:id="rId2"/>
    <hyperlink ref="Q26" r:id="rId3"/>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8" sqref="C8"/>
    </sheetView>
  </sheetViews>
  <sheetFormatPr defaultRowHeight="12.75" x14ac:dyDescent="0.2"/>
  <sheetData>
    <row r="1" spans="1:1" x14ac:dyDescent="0.2">
      <c r="A1" s="176" t="s">
        <v>977</v>
      </c>
    </row>
    <row r="4" spans="1:1" x14ac:dyDescent="0.2">
      <c r="A4" s="368" t="s">
        <v>975</v>
      </c>
    </row>
    <row r="5" spans="1:1" x14ac:dyDescent="0.2">
      <c r="A5" s="368" t="s">
        <v>976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Home</vt:lpstr>
      <vt:lpstr>DNC</vt:lpstr>
      <vt:lpstr>1415 Calc</vt:lpstr>
      <vt:lpstr>2nd round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Gibbons, Randee</dc:creator>
  <cp:lastModifiedBy>Gibbons, Randee</cp:lastModifiedBy>
  <cp:lastPrinted>2014-09-03T02:06:26Z</cp:lastPrinted>
  <dcterms:created xsi:type="dcterms:W3CDTF">2013-04-03T20:24:34Z</dcterms:created>
  <dcterms:modified xsi:type="dcterms:W3CDTF">2015-05-29T22:15:35Z</dcterms:modified>
</cp:coreProperties>
</file>