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90" yWindow="-165" windowWidth="13755" windowHeight="9930" activeTab="7"/>
  </bookViews>
  <sheets>
    <sheet name="MPA Enrollment 2010-2013" sheetId="1" r:id="rId1"/>
    <sheet name="FTE detail by quarter" sheetId="9" r:id="rId2"/>
    <sheet name="MPA retention graduation" sheetId="15" r:id="rId3"/>
    <sheet name="subset TMP grad rates" sheetId="13" r:id="rId4"/>
    <sheet name="MPA Enrollment 1998-2009" sheetId="14" r:id="rId5"/>
    <sheet name="MPA admissions hx" sheetId="2" r:id="rId6"/>
    <sheet name="Tribal MPA subset admissions" sheetId="3" r:id="rId7"/>
    <sheet name="General MPA subset admission" sheetId="5" r:id="rId8"/>
  </sheets>
  <definedNames>
    <definedName name="_xlnm.Print_Area" localSheetId="1">'FTE detail by quarter'!$A$2:$M$38</definedName>
    <definedName name="_xlnm.Print_Area" localSheetId="4">'MPA Enrollment 1998-2009'!$A$1:$M$65</definedName>
    <definedName name="_xlnm.Print_Area" localSheetId="0">'MPA Enrollment 2010-2013'!$A$1:$E$72</definedName>
    <definedName name="_xlnm.Print_Area" localSheetId="3">'subset TMP grad rates'!$A$2:$G$40,'subset TMP grad rates'!$H$2:$U$25</definedName>
  </definedNames>
  <calcPr calcId="145621"/>
</workbook>
</file>

<file path=xl/calcChain.xml><?xml version="1.0" encoding="utf-8"?>
<calcChain xmlns="http://schemas.openxmlformats.org/spreadsheetml/2006/main">
  <c r="M38" i="2" l="1"/>
  <c r="M36" i="2"/>
  <c r="M32" i="2"/>
  <c r="M30" i="2"/>
  <c r="M28" i="2"/>
  <c r="M26" i="2"/>
  <c r="M24" i="2"/>
  <c r="M20" i="2"/>
  <c r="M18" i="2"/>
  <c r="M16" i="2"/>
  <c r="M14" i="2"/>
  <c r="M12" i="2"/>
  <c r="M38" i="5"/>
  <c r="M36" i="5"/>
  <c r="M32" i="5"/>
  <c r="M30" i="5"/>
  <c r="M28" i="5"/>
  <c r="M26" i="5"/>
  <c r="M24" i="5"/>
  <c r="M20" i="5"/>
  <c r="M18" i="5"/>
  <c r="M16" i="5"/>
  <c r="M14" i="5"/>
  <c r="M12" i="5"/>
  <c r="J31" i="2"/>
  <c r="L31" i="2"/>
  <c r="J19" i="2"/>
  <c r="L19" i="2"/>
  <c r="N32" i="2"/>
  <c r="J29" i="2"/>
  <c r="L29" i="2"/>
  <c r="N30" i="2" s="1"/>
  <c r="J17" i="2"/>
  <c r="L17" i="2"/>
  <c r="J27" i="2"/>
  <c r="L27" i="2"/>
  <c r="N28" i="2" s="1"/>
  <c r="J15" i="2"/>
  <c r="L15" i="2"/>
  <c r="J25" i="2"/>
  <c r="L25" i="2"/>
  <c r="J13" i="2"/>
  <c r="L13" i="2"/>
  <c r="N26" i="2"/>
  <c r="J23" i="2"/>
  <c r="L23" i="2"/>
  <c r="J11" i="2"/>
  <c r="L11" i="2"/>
  <c r="K19" i="9"/>
  <c r="K18" i="9"/>
  <c r="K17" i="9"/>
  <c r="S21" i="13"/>
  <c r="R21" i="13"/>
  <c r="F22" i="13"/>
  <c r="E22" i="13"/>
  <c r="N22" i="13"/>
  <c r="M22" i="13"/>
  <c r="S15" i="13"/>
  <c r="S16" i="13" s="1"/>
  <c r="R15" i="13"/>
  <c r="R16" i="13" s="1"/>
  <c r="N16" i="13"/>
  <c r="F16" i="13"/>
  <c r="B35" i="9"/>
  <c r="N24" i="15"/>
  <c r="O21" i="15"/>
  <c r="N21" i="15"/>
  <c r="P17" i="15"/>
  <c r="O17" i="15"/>
  <c r="N17" i="15"/>
  <c r="M27" i="15"/>
  <c r="L30" i="15"/>
  <c r="K30" i="15"/>
  <c r="J30" i="15"/>
  <c r="I30" i="15"/>
  <c r="H30" i="15"/>
  <c r="G30" i="15"/>
  <c r="F30" i="15"/>
  <c r="E30" i="15"/>
  <c r="D30" i="15"/>
  <c r="C30" i="15"/>
  <c r="B30" i="15"/>
  <c r="L27" i="15"/>
  <c r="K27" i="15"/>
  <c r="J27" i="15"/>
  <c r="I27" i="15"/>
  <c r="H27" i="15"/>
  <c r="G27" i="15"/>
  <c r="F27" i="15"/>
  <c r="E27" i="15"/>
  <c r="D27" i="15"/>
  <c r="C27" i="15"/>
  <c r="B27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B11" i="14"/>
  <c r="C11" i="14"/>
  <c r="D11" i="14"/>
  <c r="E11" i="14"/>
  <c r="F11" i="14"/>
  <c r="G11" i="14"/>
  <c r="H11" i="14"/>
  <c r="I11" i="14"/>
  <c r="J11" i="14"/>
  <c r="K11" i="14"/>
  <c r="L11" i="14"/>
  <c r="M11" i="14"/>
  <c r="B21" i="14"/>
  <c r="C21" i="14"/>
  <c r="D21" i="14"/>
  <c r="E21" i="14"/>
  <c r="F21" i="14"/>
  <c r="G21" i="14"/>
  <c r="H21" i="14"/>
  <c r="I21" i="14"/>
  <c r="J21" i="14"/>
  <c r="K21" i="14"/>
  <c r="L21" i="14"/>
  <c r="M21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B29" i="14"/>
  <c r="C29" i="14"/>
  <c r="D29" i="14"/>
  <c r="E29" i="14"/>
  <c r="F29" i="14"/>
  <c r="G29" i="14"/>
  <c r="H29" i="14"/>
  <c r="I29" i="14"/>
  <c r="J29" i="14"/>
  <c r="K29" i="14"/>
  <c r="L29" i="14"/>
  <c r="M29" i="14"/>
  <c r="F35" i="14"/>
  <c r="G35" i="14"/>
  <c r="H35" i="14"/>
  <c r="I35" i="14"/>
  <c r="J35" i="14"/>
  <c r="K35" i="14"/>
  <c r="L35" i="14"/>
  <c r="M35" i="14"/>
  <c r="F39" i="14"/>
  <c r="G39" i="14"/>
  <c r="H39" i="14"/>
  <c r="I39" i="14"/>
  <c r="J39" i="14"/>
  <c r="K39" i="14"/>
  <c r="L39" i="14"/>
  <c r="M39" i="14"/>
  <c r="F41" i="14"/>
  <c r="G41" i="14"/>
  <c r="H41" i="14"/>
  <c r="I41" i="14"/>
  <c r="J41" i="14"/>
  <c r="K41" i="14"/>
  <c r="L41" i="14"/>
  <c r="M41" i="14"/>
  <c r="F43" i="14"/>
  <c r="G43" i="14"/>
  <c r="H43" i="14"/>
  <c r="I43" i="14"/>
  <c r="J43" i="14"/>
  <c r="K43" i="14"/>
  <c r="L43" i="14"/>
  <c r="M43" i="14"/>
  <c r="B49" i="14"/>
  <c r="C49" i="14"/>
  <c r="D49" i="14"/>
  <c r="E49" i="14"/>
  <c r="F49" i="14"/>
  <c r="G49" i="14"/>
  <c r="H49" i="14"/>
  <c r="I49" i="14"/>
  <c r="J49" i="14"/>
  <c r="K49" i="14"/>
  <c r="L49" i="14"/>
  <c r="M49" i="14"/>
  <c r="B54" i="14"/>
  <c r="C54" i="14"/>
  <c r="D54" i="14"/>
  <c r="E54" i="14"/>
  <c r="F54" i="14"/>
  <c r="G54" i="14"/>
  <c r="H54" i="14"/>
  <c r="I54" i="14"/>
  <c r="J54" i="14"/>
  <c r="K54" i="14"/>
  <c r="L54" i="14"/>
  <c r="M54" i="14"/>
  <c r="F59" i="14"/>
  <c r="G59" i="14"/>
  <c r="H59" i="14"/>
  <c r="I59" i="14"/>
  <c r="J59" i="14"/>
  <c r="K59" i="14"/>
  <c r="L59" i="14"/>
  <c r="M59" i="14"/>
  <c r="E53" i="1"/>
  <c r="E51" i="1"/>
  <c r="E49" i="1"/>
  <c r="E47" i="1"/>
  <c r="E45" i="1"/>
  <c r="E39" i="1"/>
  <c r="E16" i="1"/>
  <c r="E11" i="1"/>
  <c r="D38" i="13"/>
  <c r="D37" i="13"/>
  <c r="D36" i="13"/>
  <c r="D30" i="13"/>
  <c r="D31" i="13"/>
  <c r="D29" i="13"/>
  <c r="C32" i="13"/>
  <c r="B32" i="13"/>
  <c r="B33" i="13" s="1"/>
  <c r="C39" i="13"/>
  <c r="B39" i="13"/>
  <c r="B40" i="13" s="1"/>
  <c r="K5" i="13"/>
  <c r="R5" i="13"/>
  <c r="R22" i="13" s="1"/>
  <c r="S5" i="13"/>
  <c r="R8" i="13"/>
  <c r="R9" i="13" s="1"/>
  <c r="S8" i="13"/>
  <c r="C9" i="13"/>
  <c r="D9" i="13"/>
  <c r="E9" i="13"/>
  <c r="F9" i="13"/>
  <c r="J9" i="13"/>
  <c r="K9" i="13"/>
  <c r="L9" i="13"/>
  <c r="M9" i="13"/>
  <c r="N9" i="13"/>
  <c r="S9" i="13"/>
  <c r="R12" i="13"/>
  <c r="S12" i="13"/>
  <c r="S13" i="13" s="1"/>
  <c r="C13" i="13"/>
  <c r="D13" i="13"/>
  <c r="E13" i="13"/>
  <c r="F13" i="13"/>
  <c r="J13" i="13"/>
  <c r="K13" i="13"/>
  <c r="L13" i="13"/>
  <c r="M13" i="13"/>
  <c r="N13" i="13"/>
  <c r="R13" i="13"/>
  <c r="C16" i="13"/>
  <c r="D16" i="13"/>
  <c r="E16" i="13"/>
  <c r="J16" i="13"/>
  <c r="K16" i="13"/>
  <c r="L16" i="13"/>
  <c r="M16" i="13"/>
  <c r="R18" i="13"/>
  <c r="S18" i="13"/>
  <c r="S19" i="13" s="1"/>
  <c r="C19" i="13"/>
  <c r="D19" i="13"/>
  <c r="E19" i="13"/>
  <c r="J19" i="13"/>
  <c r="K19" i="13"/>
  <c r="L19" i="13"/>
  <c r="M19" i="13"/>
  <c r="R19" i="13"/>
  <c r="C22" i="13"/>
  <c r="D22" i="13"/>
  <c r="J22" i="13"/>
  <c r="K22" i="13"/>
  <c r="L22" i="13"/>
  <c r="S22" i="13"/>
  <c r="F11" i="3"/>
  <c r="F4" i="3"/>
  <c r="C16" i="1"/>
  <c r="D16" i="1"/>
  <c r="B16" i="1"/>
  <c r="L8" i="2"/>
  <c r="L7" i="2"/>
  <c r="L6" i="2"/>
  <c r="L5" i="2"/>
  <c r="L37" i="2"/>
  <c r="L38" i="2" s="1"/>
  <c r="L35" i="2"/>
  <c r="L34" i="2"/>
  <c r="L33" i="2"/>
  <c r="H31" i="2"/>
  <c r="H19" i="2"/>
  <c r="H29" i="2"/>
  <c r="H17" i="2"/>
  <c r="H27" i="2"/>
  <c r="H15" i="2"/>
  <c r="H25" i="2"/>
  <c r="H13" i="2"/>
  <c r="H23" i="2"/>
  <c r="H11" i="2"/>
  <c r="I11" i="2"/>
  <c r="I23" i="2"/>
  <c r="N24" i="2" s="1"/>
  <c r="K23" i="2"/>
  <c r="K11" i="2"/>
  <c r="E11" i="3"/>
  <c r="E4" i="3"/>
  <c r="E12" i="3"/>
  <c r="E14" i="3"/>
  <c r="E16" i="3"/>
  <c r="E18" i="3"/>
  <c r="E20" i="3"/>
  <c r="E23" i="3"/>
  <c r="E24" i="3"/>
  <c r="E26" i="3"/>
  <c r="E28" i="3"/>
  <c r="E30" i="3"/>
  <c r="E32" i="3"/>
  <c r="E36" i="3"/>
  <c r="E38" i="3"/>
  <c r="L23" i="5"/>
  <c r="L38" i="5"/>
  <c r="L36" i="5"/>
  <c r="L32" i="5"/>
  <c r="L30" i="5"/>
  <c r="L28" i="5"/>
  <c r="L26" i="5"/>
  <c r="L11" i="5"/>
  <c r="L24" i="5" s="1"/>
  <c r="L20" i="5"/>
  <c r="L18" i="5"/>
  <c r="L16" i="5"/>
  <c r="L14" i="5"/>
  <c r="L12" i="5"/>
  <c r="F23" i="3"/>
  <c r="L40" i="2"/>
  <c r="F38" i="3"/>
  <c r="F36" i="3"/>
  <c r="F32" i="3"/>
  <c r="F30" i="3"/>
  <c r="F28" i="3"/>
  <c r="F26" i="3"/>
  <c r="F24" i="3"/>
  <c r="F20" i="3"/>
  <c r="F18" i="3"/>
  <c r="F16" i="3"/>
  <c r="F14" i="3"/>
  <c r="F12" i="3"/>
  <c r="L36" i="2"/>
  <c r="L32" i="2"/>
  <c r="L30" i="2"/>
  <c r="L28" i="2"/>
  <c r="L26" i="2"/>
  <c r="L24" i="2"/>
  <c r="L20" i="2"/>
  <c r="L18" i="2"/>
  <c r="L16" i="2"/>
  <c r="L14" i="2"/>
  <c r="L4" i="2"/>
  <c r="L12" i="2" s="1"/>
  <c r="B11" i="1"/>
  <c r="B39" i="1"/>
  <c r="B45" i="1"/>
  <c r="B47" i="1"/>
  <c r="B49" i="1"/>
  <c r="B51" i="1"/>
  <c r="B53" i="1"/>
  <c r="B59" i="1"/>
  <c r="B64" i="1"/>
  <c r="B69" i="1"/>
  <c r="D69" i="1"/>
  <c r="D64" i="1"/>
  <c r="D59" i="1"/>
  <c r="D53" i="1"/>
  <c r="D51" i="1"/>
  <c r="D49" i="1"/>
  <c r="D47" i="1"/>
  <c r="D45" i="1"/>
  <c r="D39" i="1"/>
  <c r="D11" i="1"/>
  <c r="D32" i="9"/>
  <c r="C32" i="9"/>
  <c r="B32" i="9"/>
  <c r="B31" i="9"/>
  <c r="B30" i="9"/>
  <c r="B29" i="9"/>
  <c r="K22" i="9"/>
  <c r="C53" i="1"/>
  <c r="C64" i="1"/>
  <c r="C59" i="1"/>
  <c r="C69" i="1"/>
  <c r="B24" i="9"/>
  <c r="K21" i="9"/>
  <c r="B7" i="9"/>
  <c r="B13" i="9"/>
  <c r="B19" i="9"/>
  <c r="J19" i="9" s="1"/>
  <c r="B5" i="9"/>
  <c r="B11" i="9"/>
  <c r="B17" i="9"/>
  <c r="J17" i="9" s="1"/>
  <c r="L17" i="9" s="1"/>
  <c r="K20" i="9"/>
  <c r="C36" i="9" s="1"/>
  <c r="B6" i="9"/>
  <c r="B12" i="9"/>
  <c r="B18" i="9"/>
  <c r="J18" i="9" s="1"/>
  <c r="K20" i="5"/>
  <c r="K18" i="5"/>
  <c r="K16" i="5"/>
  <c r="K14" i="5"/>
  <c r="K11" i="5"/>
  <c r="K12" i="5" s="1"/>
  <c r="K23" i="5"/>
  <c r="K38" i="5" s="1"/>
  <c r="K36" i="5"/>
  <c r="K32" i="5"/>
  <c r="K30" i="5"/>
  <c r="K28" i="5"/>
  <c r="K26" i="5"/>
  <c r="G23" i="2"/>
  <c r="G11" i="2"/>
  <c r="K38" i="2"/>
  <c r="K36" i="2"/>
  <c r="K32" i="2"/>
  <c r="K30" i="2"/>
  <c r="K28" i="2"/>
  <c r="K26" i="2"/>
  <c r="K24" i="2"/>
  <c r="K20" i="2"/>
  <c r="K18" i="2"/>
  <c r="K16" i="2"/>
  <c r="K14" i="2"/>
  <c r="K12" i="2"/>
  <c r="C26" i="9"/>
  <c r="B23" i="9"/>
  <c r="C51" i="1"/>
  <c r="C49" i="1"/>
  <c r="C47" i="1"/>
  <c r="C45" i="1"/>
  <c r="C39" i="1"/>
  <c r="C11" i="1"/>
  <c r="J5" i="2"/>
  <c r="J6" i="2"/>
  <c r="J7" i="2"/>
  <c r="J4" i="2" s="1"/>
  <c r="J12" i="2" s="1"/>
  <c r="J8" i="2"/>
  <c r="J40" i="2"/>
  <c r="J37" i="2"/>
  <c r="J35" i="2"/>
  <c r="J36" i="2" s="1"/>
  <c r="J34" i="2"/>
  <c r="J33" i="2"/>
  <c r="J38" i="5"/>
  <c r="J36" i="5"/>
  <c r="J32" i="5"/>
  <c r="J30" i="5"/>
  <c r="J28" i="5"/>
  <c r="J26" i="5"/>
  <c r="J24" i="5"/>
  <c r="J20" i="5"/>
  <c r="J18" i="5"/>
  <c r="J16" i="5"/>
  <c r="J14" i="5"/>
  <c r="J12" i="5"/>
  <c r="C20" i="9"/>
  <c r="D20" i="9"/>
  <c r="B20" i="9" s="1"/>
  <c r="F27" i="2"/>
  <c r="F15" i="2"/>
  <c r="F31" i="2"/>
  <c r="F19" i="2"/>
  <c r="F29" i="2"/>
  <c r="F17" i="2"/>
  <c r="F25" i="2"/>
  <c r="F13" i="2"/>
  <c r="F23" i="2"/>
  <c r="F11" i="2"/>
  <c r="J38" i="2"/>
  <c r="J32" i="2"/>
  <c r="J30" i="2"/>
  <c r="J28" i="2"/>
  <c r="J26" i="2"/>
  <c r="J24" i="2"/>
  <c r="J20" i="2"/>
  <c r="J18" i="2"/>
  <c r="J16" i="2"/>
  <c r="J14" i="2"/>
  <c r="D14" i="9"/>
  <c r="C14" i="9"/>
  <c r="B14" i="9" s="1"/>
  <c r="D8" i="9"/>
  <c r="C8" i="9"/>
  <c r="B8" i="9"/>
  <c r="E23" i="2"/>
  <c r="E11" i="2"/>
  <c r="I32" i="2"/>
  <c r="H32" i="2"/>
  <c r="I24" i="2"/>
  <c r="I26" i="2"/>
  <c r="I28" i="2"/>
  <c r="I30" i="2"/>
  <c r="I36" i="2"/>
  <c r="I38" i="2"/>
  <c r="I14" i="2"/>
  <c r="I16" i="2"/>
  <c r="I18" i="2"/>
  <c r="I20" i="2"/>
  <c r="I12" i="2"/>
  <c r="I28" i="5"/>
  <c r="I38" i="5"/>
  <c r="I36" i="5"/>
  <c r="I32" i="5"/>
  <c r="I30" i="5"/>
  <c r="I26" i="5"/>
  <c r="I24" i="5"/>
  <c r="I20" i="5"/>
  <c r="I18" i="5"/>
  <c r="I16" i="5"/>
  <c r="I14" i="5"/>
  <c r="I12" i="5"/>
  <c r="D31" i="2"/>
  <c r="D19" i="2"/>
  <c r="D29" i="2"/>
  <c r="D17" i="2"/>
  <c r="D27" i="2"/>
  <c r="D23" i="2" s="1"/>
  <c r="D15" i="2"/>
  <c r="D25" i="2"/>
  <c r="D13" i="2"/>
  <c r="C23" i="2"/>
  <c r="C11" i="2"/>
  <c r="D11" i="2"/>
  <c r="B28" i="3"/>
  <c r="G32" i="5"/>
  <c r="H32" i="5"/>
  <c r="C32" i="5"/>
  <c r="D32" i="5"/>
  <c r="E32" i="5"/>
  <c r="F32" i="5"/>
  <c r="B32" i="5"/>
  <c r="C30" i="5"/>
  <c r="D30" i="5"/>
  <c r="E30" i="5"/>
  <c r="F30" i="5"/>
  <c r="G30" i="5"/>
  <c r="H30" i="5"/>
  <c r="B30" i="5"/>
  <c r="H28" i="5"/>
  <c r="C28" i="5"/>
  <c r="D28" i="5"/>
  <c r="E28" i="5"/>
  <c r="F28" i="5"/>
  <c r="G28" i="5"/>
  <c r="B28" i="5"/>
  <c r="D11" i="3"/>
  <c r="D23" i="3"/>
  <c r="C11" i="3"/>
  <c r="C23" i="3"/>
  <c r="F40" i="2" s="1"/>
  <c r="B23" i="3"/>
  <c r="B11" i="3"/>
  <c r="H11" i="5"/>
  <c r="H23" i="5"/>
  <c r="F11" i="5"/>
  <c r="F23" i="5"/>
  <c r="D11" i="5"/>
  <c r="D23" i="5"/>
  <c r="D4" i="3"/>
  <c r="C4" i="3"/>
  <c r="B4" i="3"/>
  <c r="G23" i="5"/>
  <c r="E23" i="5"/>
  <c r="C23" i="5"/>
  <c r="B23" i="5"/>
  <c r="C11" i="5"/>
  <c r="E11" i="5"/>
  <c r="G11" i="5"/>
  <c r="B11" i="5"/>
  <c r="H37" i="2"/>
  <c r="H34" i="2"/>
  <c r="H35" i="2"/>
  <c r="H33" i="2"/>
  <c r="F37" i="2"/>
  <c r="F35" i="2"/>
  <c r="F34" i="2"/>
  <c r="F33" i="2"/>
  <c r="D37" i="2"/>
  <c r="D35" i="2"/>
  <c r="D34" i="2"/>
  <c r="D33" i="2"/>
  <c r="H40" i="2"/>
  <c r="D40" i="2"/>
  <c r="H6" i="2"/>
  <c r="H7" i="2"/>
  <c r="H8" i="2"/>
  <c r="H5" i="2"/>
  <c r="F6" i="2"/>
  <c r="F7" i="2"/>
  <c r="F4" i="2" s="1"/>
  <c r="F12" i="2" s="1"/>
  <c r="F8" i="2"/>
  <c r="F5" i="2"/>
  <c r="D6" i="2"/>
  <c r="D7" i="2"/>
  <c r="D8" i="2"/>
  <c r="D5" i="2"/>
  <c r="H20" i="5"/>
  <c r="F20" i="5"/>
  <c r="E20" i="5"/>
  <c r="D20" i="5"/>
  <c r="C20" i="5"/>
  <c r="B20" i="5"/>
  <c r="H18" i="5"/>
  <c r="G18" i="5"/>
  <c r="F18" i="5"/>
  <c r="E18" i="5"/>
  <c r="D18" i="5"/>
  <c r="C18" i="5"/>
  <c r="B18" i="5"/>
  <c r="H16" i="5"/>
  <c r="G16" i="5"/>
  <c r="F16" i="5"/>
  <c r="E16" i="5"/>
  <c r="D16" i="5"/>
  <c r="C16" i="5"/>
  <c r="B16" i="5"/>
  <c r="D32" i="3"/>
  <c r="C32" i="3"/>
  <c r="B32" i="3"/>
  <c r="D30" i="3"/>
  <c r="C30" i="3"/>
  <c r="B30" i="3"/>
  <c r="D28" i="3"/>
  <c r="C28" i="3"/>
  <c r="D20" i="3"/>
  <c r="C20" i="3"/>
  <c r="B20" i="3"/>
  <c r="D18" i="3"/>
  <c r="C18" i="3"/>
  <c r="B18" i="3"/>
  <c r="D16" i="3"/>
  <c r="C16" i="3"/>
  <c r="B16" i="3"/>
  <c r="H20" i="2"/>
  <c r="B11" i="2"/>
  <c r="D4" i="2"/>
  <c r="H4" i="2"/>
  <c r="H12" i="2" s="1"/>
  <c r="D38" i="3"/>
  <c r="D36" i="3"/>
  <c r="D26" i="3"/>
  <c r="D24" i="3"/>
  <c r="D14" i="3"/>
  <c r="D12" i="3"/>
  <c r="H38" i="5"/>
  <c r="H36" i="5"/>
  <c r="H26" i="5"/>
  <c r="H24" i="5"/>
  <c r="H14" i="5"/>
  <c r="H12" i="5"/>
  <c r="B23" i="2"/>
  <c r="H38" i="2"/>
  <c r="H36" i="2"/>
  <c r="H30" i="2"/>
  <c r="H28" i="2"/>
  <c r="H26" i="2"/>
  <c r="H24" i="2"/>
  <c r="H18" i="2"/>
  <c r="H16" i="2"/>
  <c r="H14" i="2"/>
  <c r="B16" i="2"/>
  <c r="C16" i="2"/>
  <c r="E20" i="2"/>
  <c r="F20" i="2"/>
  <c r="D20" i="2"/>
  <c r="C20" i="2"/>
  <c r="B20" i="2"/>
  <c r="G18" i="2"/>
  <c r="G28" i="2"/>
  <c r="C32" i="2"/>
  <c r="D32" i="2"/>
  <c r="E32" i="2"/>
  <c r="F32" i="2"/>
  <c r="B32" i="2"/>
  <c r="C28" i="2"/>
  <c r="D28" i="2"/>
  <c r="E28" i="2"/>
  <c r="F28" i="2"/>
  <c r="B28" i="2"/>
  <c r="D16" i="2"/>
  <c r="E16" i="2"/>
  <c r="F16" i="2"/>
  <c r="G16" i="2"/>
  <c r="G38" i="5"/>
  <c r="G36" i="5"/>
  <c r="G26" i="5"/>
  <c r="G24" i="5"/>
  <c r="G14" i="5"/>
  <c r="G12" i="5"/>
  <c r="G38" i="2"/>
  <c r="G36" i="2"/>
  <c r="G30" i="2"/>
  <c r="G26" i="2"/>
  <c r="G24" i="2"/>
  <c r="G14" i="2"/>
  <c r="G12" i="2"/>
  <c r="F38" i="5"/>
  <c r="E38" i="5"/>
  <c r="D38" i="5"/>
  <c r="C38" i="5"/>
  <c r="B38" i="5"/>
  <c r="F36" i="5"/>
  <c r="E36" i="5"/>
  <c r="D36" i="5"/>
  <c r="C36" i="5"/>
  <c r="B36" i="5"/>
  <c r="F26" i="5"/>
  <c r="E26" i="5"/>
  <c r="D26" i="5"/>
  <c r="C26" i="5"/>
  <c r="B26" i="5"/>
  <c r="F24" i="5"/>
  <c r="E24" i="5"/>
  <c r="D24" i="5"/>
  <c r="C24" i="5"/>
  <c r="B24" i="5"/>
  <c r="F14" i="5"/>
  <c r="E14" i="5"/>
  <c r="D14" i="5"/>
  <c r="C14" i="5"/>
  <c r="B14" i="5"/>
  <c r="F12" i="5"/>
  <c r="E12" i="5"/>
  <c r="D12" i="5"/>
  <c r="C12" i="5"/>
  <c r="B12" i="5"/>
  <c r="C38" i="3"/>
  <c r="B38" i="3"/>
  <c r="C36" i="3"/>
  <c r="B36" i="3"/>
  <c r="C26" i="3"/>
  <c r="B26" i="3"/>
  <c r="C24" i="3"/>
  <c r="B24" i="3"/>
  <c r="C14" i="3"/>
  <c r="B14" i="3"/>
  <c r="C12" i="3"/>
  <c r="B12" i="3"/>
  <c r="F38" i="2"/>
  <c r="F36" i="2"/>
  <c r="F30" i="2"/>
  <c r="F26" i="2"/>
  <c r="F24" i="2"/>
  <c r="F18" i="2"/>
  <c r="F14" i="2"/>
  <c r="B12" i="2"/>
  <c r="C12" i="2"/>
  <c r="D12" i="2"/>
  <c r="E12" i="2"/>
  <c r="B14" i="2"/>
  <c r="C14" i="2"/>
  <c r="D14" i="2"/>
  <c r="E14" i="2"/>
  <c r="B18" i="2"/>
  <c r="C18" i="2"/>
  <c r="D18" i="2"/>
  <c r="E18" i="2"/>
  <c r="B24" i="2"/>
  <c r="C24" i="2"/>
  <c r="E24" i="2"/>
  <c r="B26" i="2"/>
  <c r="C26" i="2"/>
  <c r="D26" i="2"/>
  <c r="E26" i="2"/>
  <c r="B30" i="2"/>
  <c r="C30" i="2"/>
  <c r="D30" i="2"/>
  <c r="E30" i="2"/>
  <c r="B36" i="2"/>
  <c r="C36" i="2"/>
  <c r="E36" i="2"/>
  <c r="B38" i="2"/>
  <c r="C38" i="2"/>
  <c r="E38" i="2"/>
  <c r="B25" i="9"/>
  <c r="D26" i="9"/>
  <c r="B26" i="9"/>
  <c r="J20" i="9" l="1"/>
  <c r="L18" i="9"/>
  <c r="L20" i="9" s="1"/>
  <c r="B36" i="9"/>
  <c r="D38" i="2"/>
  <c r="D24" i="2"/>
  <c r="D36" i="2"/>
  <c r="C37" i="9"/>
  <c r="C38" i="9" s="1"/>
  <c r="L19" i="9"/>
  <c r="J22" i="9"/>
  <c r="J21" i="9"/>
  <c r="K24" i="5"/>
  <c r="L22" i="9" l="1"/>
  <c r="L21" i="9"/>
  <c r="D36" i="9"/>
  <c r="B37" i="9"/>
  <c r="D37" i="9" s="1"/>
  <c r="D38" i="9" l="1"/>
  <c r="B38" i="9" s="1"/>
</calcChain>
</file>

<file path=xl/comments1.xml><?xml version="1.0" encoding="utf-8"?>
<comments xmlns="http://schemas.openxmlformats.org/spreadsheetml/2006/main">
  <authors>
    <author>Mya Starling</author>
  </authors>
  <commentList>
    <comment ref="B23" authorId="0">
      <text>
        <r>
          <rPr>
            <b/>
            <sz val="8"/>
            <color indexed="81"/>
            <rFont val="Tahoma"/>
          </rPr>
          <t>note:  2 of these new students were lacking a RESD_CODE_ADMIT.  Binned in resident</t>
        </r>
      </text>
    </comment>
  </commentList>
</comments>
</file>

<file path=xl/sharedStrings.xml><?xml version="1.0" encoding="utf-8"?>
<sst xmlns="http://schemas.openxmlformats.org/spreadsheetml/2006/main" count="723" uniqueCount="311">
  <si>
    <t>Male</t>
  </si>
  <si>
    <t>Female</t>
  </si>
  <si>
    <t xml:space="preserve">Fall Quarter </t>
  </si>
  <si>
    <t>Average Age</t>
  </si>
  <si>
    <t>Academic Year</t>
  </si>
  <si>
    <t>TOTAL STUDENT HEADCOUNT</t>
  </si>
  <si>
    <t>Washington Resident</t>
  </si>
  <si>
    <t>Non-resident</t>
  </si>
  <si>
    <t>Special (non-matriculated)</t>
  </si>
  <si>
    <t>Regular (degree-seeking)</t>
  </si>
  <si>
    <t>Fall-to-Fall Retention</t>
  </si>
  <si>
    <t>% Female</t>
  </si>
  <si>
    <t>% Students of Color</t>
  </si>
  <si>
    <t>% Washington Resident</t>
  </si>
  <si>
    <t>Degree by summer 04</t>
  </si>
  <si>
    <t>Degree by summer 05</t>
  </si>
  <si>
    <t>Retention rate to 2nd fall quarter</t>
  </si>
  <si>
    <t>Degree by summer 06</t>
  </si>
  <si>
    <t>Masters of Public Administration</t>
  </si>
  <si>
    <t>Total # of MPA Degrees Awarded*</t>
  </si>
  <si>
    <t>Graduation Rate for New MPA Admits</t>
  </si>
  <si>
    <t># of New MPA retained to 2nd fall qtr</t>
  </si>
  <si>
    <t># of New MPA who earned degree within 3 years</t>
  </si>
  <si>
    <t># of New MPA who earned degree within 4 years</t>
  </si>
  <si>
    <t>Graduation rate within 4 years (cumulative)</t>
  </si>
  <si>
    <t>Degree by summer 07</t>
  </si>
  <si>
    <t># of New MPA who earned degree within 2 years</t>
  </si>
  <si>
    <t>F04-F05</t>
  </si>
  <si>
    <t>Degree by summer 08</t>
  </si>
  <si>
    <t>Graduation rate within 2 years</t>
  </si>
  <si>
    <t>Graduation rate within 3 years (cumulative)</t>
  </si>
  <si>
    <t>Degree by summer 09</t>
  </si>
  <si>
    <t>*Annual Average FTE includes only state-support FTE (state employee waivers excluded)</t>
  </si>
  <si>
    <t>Fall Quarter*</t>
  </si>
  <si>
    <r>
      <t>Target</t>
    </r>
    <r>
      <rPr>
        <sz val="10"/>
        <rFont val="Arial"/>
      </rPr>
      <t xml:space="preserve"> Annual Average FTE</t>
    </r>
  </si>
  <si>
    <t>difference: actual FTE - target FTE</t>
  </si>
  <si>
    <t>Completed Applications</t>
  </si>
  <si>
    <t>Fall 2002</t>
  </si>
  <si>
    <t>Fall 2003</t>
  </si>
  <si>
    <t>Fall 2004</t>
  </si>
  <si>
    <t>Fall 2005</t>
  </si>
  <si>
    <t># completed applications</t>
  </si>
  <si>
    <r>
      <t xml:space="preserve"># completed applications from </t>
    </r>
    <r>
      <rPr>
        <b/>
        <sz val="10"/>
        <rFont val="Arial"/>
        <family val="2"/>
      </rPr>
      <t>students of color*</t>
    </r>
  </si>
  <si>
    <r>
      <t xml:space="preserve"># completed applications from </t>
    </r>
    <r>
      <rPr>
        <b/>
        <sz val="10"/>
        <rFont val="Arial"/>
        <family val="2"/>
      </rPr>
      <t>non-residents**</t>
    </r>
  </si>
  <si>
    <t>Admission</t>
  </si>
  <si>
    <t># offered admission</t>
  </si>
  <si>
    <t>% admitted</t>
  </si>
  <si>
    <t># students of color offered admission</t>
  </si>
  <si>
    <r>
      <t>% SOC</t>
    </r>
    <r>
      <rPr>
        <sz val="10"/>
        <rFont val="Arial"/>
      </rPr>
      <t xml:space="preserve"> admitted</t>
    </r>
  </si>
  <si>
    <t>#  non-residents offered admission</t>
  </si>
  <si>
    <r>
      <t>% non-resident</t>
    </r>
    <r>
      <rPr>
        <sz val="10"/>
        <rFont val="Arial"/>
      </rPr>
      <t xml:space="preserve"> admitted</t>
    </r>
  </si>
  <si>
    <t>Enrolled</t>
  </si>
  <si>
    <t># enrolled</t>
  </si>
  <si>
    <t>yield from admission</t>
  </si>
  <si>
    <t># students of color enrolled</t>
  </si>
  <si>
    <r>
      <t>SOC</t>
    </r>
    <r>
      <rPr>
        <sz val="10"/>
        <rFont val="Arial"/>
      </rPr>
      <t xml:space="preserve"> yield from admission</t>
    </r>
  </si>
  <si>
    <t>#  non-residents enrolled</t>
  </si>
  <si>
    <r>
      <t xml:space="preserve">non-resident </t>
    </r>
    <r>
      <rPr>
        <sz val="10"/>
        <rFont val="Arial"/>
        <family val="2"/>
      </rPr>
      <t>yield from admission</t>
    </r>
  </si>
  <si>
    <t># regular admission</t>
  </si>
  <si>
    <t># provisional admission</t>
  </si>
  <si>
    <t># conditional admission</t>
  </si>
  <si>
    <t>% conditional/provisional</t>
  </si>
  <si>
    <t># Evergreen graduates</t>
  </si>
  <si>
    <t>% Evergreen graduates</t>
  </si>
  <si>
    <t>Note: the Fall 2002 SOC yield is not an error in this table; 19 of the original 20 SOC who were offered admission</t>
  </si>
  <si>
    <t>did enroll, plus two additional new matriculated students of color who were not admitted per Banner as of 10th day.</t>
  </si>
  <si>
    <t>In other words, enrollment run from 10th day tables captured extra newly admitted students that were not coded as</t>
  </si>
  <si>
    <t>Degree by summer 10</t>
  </si>
  <si>
    <t># of New Degree-seeking MPA Students</t>
  </si>
  <si>
    <t>Degree by summer 11</t>
  </si>
  <si>
    <t>Fall 2006</t>
  </si>
  <si>
    <t>TMP New Cohort</t>
  </si>
  <si>
    <t>TRIBAL SUBSET OF MPA graduate program admissions</t>
  </si>
  <si>
    <t>The first Tribal track MPA cohort was identified in Winter 2003, thus, there</t>
  </si>
  <si>
    <t>is no fall quarter admissions history available for Fall 2002.</t>
  </si>
  <si>
    <t>F06-F07</t>
  </si>
  <si>
    <t>General MPA subset graduate program admissions</t>
  </si>
  <si>
    <t>Fall 2007</t>
  </si>
  <si>
    <t>Degree by summer 12</t>
  </si>
  <si>
    <t>Total # offered admission</t>
  </si>
  <si>
    <t>Total New MPA # enrolled</t>
  </si>
  <si>
    <r>
      <t xml:space="preserve"># completed applications from </t>
    </r>
    <r>
      <rPr>
        <b/>
        <sz val="10"/>
        <rFont val="Arial"/>
        <family val="2"/>
      </rPr>
      <t>WA residents</t>
    </r>
  </si>
  <si>
    <r>
      <t xml:space="preserve"># completed applications from </t>
    </r>
    <r>
      <rPr>
        <b/>
        <sz val="10"/>
        <rFont val="Arial"/>
        <family val="2"/>
      </rPr>
      <t>contested residency</t>
    </r>
  </si>
  <si>
    <t>#  WA residents offered admission</t>
  </si>
  <si>
    <r>
      <t>% WA resident</t>
    </r>
    <r>
      <rPr>
        <sz val="10"/>
        <rFont val="Arial"/>
      </rPr>
      <t xml:space="preserve"> admitted</t>
    </r>
  </si>
  <si>
    <r>
      <t xml:space="preserve">% contested residents </t>
    </r>
    <r>
      <rPr>
        <sz val="10"/>
        <rFont val="Arial"/>
      </rPr>
      <t>admitted</t>
    </r>
  </si>
  <si>
    <t>#  contested res offered admission</t>
  </si>
  <si>
    <t>#  WA residents enrolled</t>
  </si>
  <si>
    <r>
      <t xml:space="preserve">WA resident </t>
    </r>
    <r>
      <rPr>
        <sz val="10"/>
        <rFont val="Arial"/>
        <family val="2"/>
      </rPr>
      <t>yield from admission</t>
    </r>
  </si>
  <si>
    <t>#  contested res enrolled</t>
  </si>
  <si>
    <r>
      <t xml:space="preserve">contested res </t>
    </r>
    <r>
      <rPr>
        <sz val="10"/>
        <rFont val="Arial"/>
        <family val="2"/>
      </rPr>
      <t>yield from admission</t>
    </r>
  </si>
  <si>
    <r>
      <t xml:space="preserve">did enroll, plus two additional new matriculated students of color who were not </t>
    </r>
    <r>
      <rPr>
        <b/>
        <i/>
        <sz val="8"/>
        <rFont val="Arial"/>
        <family val="2"/>
      </rPr>
      <t>admitted</t>
    </r>
    <r>
      <rPr>
        <i/>
        <sz val="8"/>
        <rFont val="Arial"/>
        <family val="2"/>
      </rPr>
      <t xml:space="preserve"> per Banner as of 10th day.</t>
    </r>
  </si>
  <si>
    <t>Native American/Alaskan Native, and Hispanic/Latino students.</t>
  </si>
  <si>
    <t xml:space="preserve">**Non-residents include non-residents and international applicants. </t>
  </si>
  <si>
    <t>annave</t>
  </si>
  <si>
    <t>NA</t>
  </si>
  <si>
    <t>Low Income</t>
  </si>
  <si>
    <t>(per FAFSA or application)</t>
  </si>
  <si>
    <t>Disability (reported)</t>
  </si>
  <si>
    <t>(≤ 150% of federal poverty level)</t>
  </si>
  <si>
    <t>Fall 2008</t>
  </si>
  <si>
    <t>N/A</t>
  </si>
  <si>
    <t>*Students of Color in this presentation include African-American, Asian, Pacific Islander,</t>
  </si>
  <si>
    <t>MPA TOTAL graduate program admissions</t>
  </si>
  <si>
    <t>Average yield rate</t>
  </si>
  <si>
    <t>SOC average yield</t>
  </si>
  <si>
    <t>WA-Res average yield</t>
  </si>
  <si>
    <t>Non-Res average yield</t>
  </si>
  <si>
    <t>Contested-res ave. yield</t>
  </si>
  <si>
    <t>F08-F09</t>
  </si>
  <si>
    <t>such in the Banner applications data tables. THUS, 2002 DATA ARE EXCLUDED FROM AVERAGE YIELD RATES.</t>
  </si>
  <si>
    <t># of New MPA who earned degrees to date*</t>
  </si>
  <si>
    <t>Total Graduation rate (cumulative)</t>
  </si>
  <si>
    <t>First Generation baccalureate</t>
  </si>
  <si>
    <t>Asian</t>
  </si>
  <si>
    <t>Hispanic/Latino</t>
  </si>
  <si>
    <t>MPA-TOTAL Annual Average FTE* History</t>
  </si>
  <si>
    <t>Fall 2009</t>
  </si>
  <si>
    <t>122 GENERAL</t>
  </si>
  <si>
    <t>general subset</t>
  </si>
  <si>
    <t>tribal subset</t>
  </si>
  <si>
    <t>total</t>
  </si>
  <si>
    <t>2009-10</t>
  </si>
  <si>
    <t>2008-09</t>
  </si>
  <si>
    <t>*Source: updated per PCHEES 10th day snapshots</t>
  </si>
  <si>
    <t>2010-11</t>
  </si>
  <si>
    <t>Fall 2010</t>
  </si>
  <si>
    <t>Below Federal Poverty Level</t>
  </si>
  <si>
    <t>30 TRIBAL</t>
  </si>
  <si>
    <t>F10-11</t>
  </si>
  <si>
    <t>Degree by summer 13</t>
  </si>
  <si>
    <t>Degree by summer 14</t>
  </si>
  <si>
    <t>19 TMP
46 OLY</t>
  </si>
  <si>
    <t>10-11</t>
  </si>
  <si>
    <t>TMP FTE: CAMP_CODE=TMP, MAJR_CODE=*MPA*, LEVL_CODE=GR, SPECIAL_IND=N, state supprt only</t>
  </si>
  <si>
    <t>MPA FTE by quarter</t>
  </si>
  <si>
    <t>Degree by summer 15</t>
  </si>
  <si>
    <t>11-12</t>
  </si>
  <si>
    <t>84.2% TRI         84.8% GEN</t>
  </si>
  <si>
    <t>31 TRIBAL</t>
  </si>
  <si>
    <t>106 GENERAL</t>
  </si>
  <si>
    <t>2011-12</t>
  </si>
  <si>
    <t>Includes all MPA applicants during fall quarter 2002 and all odd-numbered subsequent fall qtrs.     Tribal concentration MPA are excluded from even-numbered fall qtrs beginning Fall 2004.</t>
  </si>
  <si>
    <t>Fall 2011</t>
  </si>
  <si>
    <t>no cohort identified until winter 03 Core</t>
  </si>
  <si>
    <r>
      <t xml:space="preserve">5-year weighted average yield
</t>
    </r>
    <r>
      <rPr>
        <i/>
        <sz val="10"/>
        <rFont val="Arial"/>
        <family val="2"/>
      </rPr>
      <t>(% enrolled of those offered admission)</t>
    </r>
  </si>
  <si>
    <t>weighted ave: f to w dropoff</t>
  </si>
  <si>
    <t>weighted ave: f to s dropoff</t>
  </si>
  <si>
    <t>estimated FTE for winter and spring is projected</t>
  </si>
  <si>
    <t>based on 3yr average FTE drop-off from fall quarter</t>
  </si>
  <si>
    <t>tribal</t>
  </si>
  <si>
    <t>general</t>
  </si>
  <si>
    <t>f sum</t>
  </si>
  <si>
    <t>w sum</t>
  </si>
  <si>
    <t>s sum</t>
  </si>
  <si>
    <t>(Subset) MPA Tribal Concentration Cohort Graduation Rates</t>
  </si>
  <si>
    <t>Winter 2003*</t>
  </si>
  <si>
    <t>W03-F03</t>
  </si>
  <si>
    <t>Median Age</t>
  </si>
  <si>
    <t>Veterans</t>
  </si>
  <si>
    <t>weighted ave: w to s dropoff</t>
  </si>
  <si>
    <t>2012-13</t>
  </si>
  <si>
    <t>fall</t>
  </si>
  <si>
    <t>winter</t>
  </si>
  <si>
    <t>spring</t>
  </si>
  <si>
    <t>12-13</t>
  </si>
  <si>
    <t>**MPA-Tribal cohort includes all credits taken by matriculated MPA-Tribal cohort students (regardless of whether the credits were earned exclusively in Tribal coursework.)</t>
  </si>
  <si>
    <t>Fall 2012</t>
  </si>
  <si>
    <t>29 TRIBAL</t>
  </si>
  <si>
    <t>17 TMP
59 OLY</t>
  </si>
  <si>
    <t>127 GENERAL</t>
  </si>
  <si>
    <t>Degree by summer 16</t>
  </si>
  <si>
    <t>Race Summary</t>
  </si>
  <si>
    <t>White, Non-Hispanic, 
Not Multi-racial</t>
  </si>
  <si>
    <t>Students of Color</t>
  </si>
  <si>
    <t>Not Indicated</t>
  </si>
  <si>
    <t>v2. Racial Ethnic Subcategories presented below are mutually exclusive.  Students are rolled into a single category.</t>
  </si>
  <si>
    <t>Hispanic/Latino, of any race</t>
  </si>
  <si>
    <t>Black, Non-hispanic</t>
  </si>
  <si>
    <t>American Indian/Alaskan Native, Non-hispanic</t>
  </si>
  <si>
    <t>Asian, Non-hispanic</t>
  </si>
  <si>
    <t>Pacific Islander/Native Hawaiian, Non-hispanic</t>
  </si>
  <si>
    <t>Multiracial, Non-hispanic</t>
  </si>
  <si>
    <t>White/Caucasian, Non-hispanic</t>
  </si>
  <si>
    <t>Unknown</t>
  </si>
  <si>
    <r>
      <t xml:space="preserve">v3. Racial Ethnic Subcategories presented below are </t>
    </r>
    <r>
      <rPr>
        <b/>
        <u/>
        <sz val="10"/>
        <color indexed="8"/>
        <rFont val="Arial"/>
        <family val="2"/>
      </rPr>
      <t>NOT</t>
    </r>
    <r>
      <rPr>
        <b/>
        <sz val="10"/>
        <color indexed="8"/>
        <rFont val="Arial"/>
        <family val="2"/>
      </rPr>
      <t xml:space="preserve"> mutually exclusive.  Students can identify in more than one category.</t>
    </r>
  </si>
  <si>
    <t>Black/African-American</t>
  </si>
  <si>
    <t>American Indian/Alaskan Native</t>
  </si>
  <si>
    <t>Pacific Islander/Native Hawaiian</t>
  </si>
  <si>
    <t>White/Caucasian</t>
  </si>
  <si>
    <t xml:space="preserve">such in the Banner applications data tables. </t>
  </si>
  <si>
    <t>(Subset) MPA General Cohort Graduation Rates (for comparison)</t>
  </si>
  <si>
    <t>cohorts from 2002 through 2010</t>
  </si>
  <si>
    <t>2002**</t>
  </si>
  <si>
    <t>TMP</t>
  </si>
  <si>
    <t>GEN</t>
  </si>
  <si>
    <t>total in all 5 cohorts</t>
  </si>
  <si>
    <t>total retained to yr 2</t>
  </si>
  <si>
    <t>retention rate to 2nd fall</t>
  </si>
  <si>
    <t>total grad in 2 yrs</t>
  </si>
  <si>
    <t>2yr grad rate</t>
  </si>
  <si>
    <t>total grad in 3 yrs</t>
  </si>
  <si>
    <t>3yr grad rate</t>
  </si>
  <si>
    <t>total grad in 4 yrs</t>
  </si>
  <si>
    <t>4yr grad rate</t>
  </si>
  <si>
    <t>total grad to date</t>
  </si>
  <si>
    <t>total cumulative grad rate</t>
  </si>
  <si>
    <t>*Retention and Graduation data (AW only) updated as of 04/16/13</t>
  </si>
  <si>
    <r>
      <t xml:space="preserve">** for this analysis only, cohort is adjusted to exclude the TMP </t>
    </r>
    <r>
      <rPr>
        <b/>
        <i/>
        <sz val="10"/>
        <rFont val="Arial"/>
        <family val="2"/>
      </rPr>
      <t>winter</t>
    </r>
    <r>
      <rPr>
        <i/>
        <sz val="10"/>
        <rFont val="Arial"/>
        <family val="2"/>
      </rPr>
      <t xml:space="preserve"> first admitted cohort.</t>
    </r>
  </si>
  <si>
    <t>weighted average graduation rates - special analysis</t>
  </si>
  <si>
    <t>% retained</t>
  </si>
  <si>
    <t>retained or grad by fall 2</t>
  </si>
  <si>
    <t>TMP fall 1</t>
  </si>
  <si>
    <t>GEN fall 1</t>
  </si>
  <si>
    <t>fall 1 hc</t>
  </si>
  <si>
    <t>totals</t>
  </si>
  <si>
    <t xml:space="preserve">weighted ave retention </t>
  </si>
  <si>
    <t>weighted average retention</t>
  </si>
  <si>
    <r>
      <t>Actual</t>
    </r>
    <r>
      <rPr>
        <sz val="11"/>
        <rFont val="Arial"/>
        <family val="2"/>
      </rPr>
      <t xml:space="preserve"> Annual Average FTE</t>
    </r>
  </si>
  <si>
    <t>13-14</t>
  </si>
  <si>
    <t>Degree by summer 17</t>
  </si>
  <si>
    <r>
      <t>Actual</t>
    </r>
    <r>
      <rPr>
        <sz val="12"/>
        <rFont val="Arial"/>
        <family val="2"/>
      </rPr>
      <t xml:space="preserve"> Annual Average FTE</t>
    </r>
  </si>
  <si>
    <r>
      <t xml:space="preserve">MPA-General: </t>
    </r>
    <r>
      <rPr>
        <b/>
        <sz val="10"/>
        <rFont val="Arial"/>
        <family val="2"/>
      </rPr>
      <t xml:space="preserve"> Annual Average FTE* History</t>
    </r>
  </si>
  <si>
    <r>
      <t>MPA-Tribal Cohort**:</t>
    </r>
    <r>
      <rPr>
        <b/>
        <sz val="10"/>
        <rFont val="Arial"/>
        <family val="2"/>
      </rPr>
      <t xml:space="preserve"> Annual Average FTE* History</t>
    </r>
  </si>
  <si>
    <t>2004***</t>
  </si>
  <si>
    <t>13 TRIBAL</t>
  </si>
  <si>
    <t>20 TRIBAL</t>
  </si>
  <si>
    <t>24 TRIBAL</t>
  </si>
  <si>
    <t>27 TRIBAL</t>
  </si>
  <si>
    <t>23 TRIBAL</t>
  </si>
  <si>
    <t>26 TRIBAL</t>
  </si>
  <si>
    <t>**1st MPA Tribal cohort admitted Winter03, and new curriculum format begins for 1st year cohort.</t>
  </si>
  <si>
    <t>91 GENERAL</t>
  </si>
  <si>
    <t>99 GENERAL</t>
  </si>
  <si>
    <t>109 GENERAL</t>
  </si>
  <si>
    <t>113 GENERAL</t>
  </si>
  <si>
    <t>116 GENERAL</t>
  </si>
  <si>
    <t>***2nd MPA Tribal cohort admitted, which is the first "high-demand" cohort; high demand funds only provided separately for one year, then rolled into base in 2005.</t>
  </si>
  <si>
    <t>African-American</t>
  </si>
  <si>
    <t>Asian/Pacific Islander</t>
  </si>
  <si>
    <t>Pacific Islander</t>
  </si>
  <si>
    <t>Native American/Alaskan Native</t>
  </si>
  <si>
    <t>White</t>
  </si>
  <si>
    <t>Not Indicated/Other</t>
  </si>
  <si>
    <t>SUBTOTAL STUDENTS OF COLOR</t>
  </si>
  <si>
    <t>20 TMP
39 OLY</t>
  </si>
  <si>
    <t>19 TMP
37 OLY</t>
  </si>
  <si>
    <t>18 TMP
55 OLY</t>
  </si>
  <si>
    <t>F98-F99</t>
  </si>
  <si>
    <t>F99-F00</t>
  </si>
  <si>
    <t>F00-F01</t>
  </si>
  <si>
    <t>F01-F02</t>
  </si>
  <si>
    <t>F02-F03</t>
  </si>
  <si>
    <t>F03-F04</t>
  </si>
  <si>
    <t>F05-F06</t>
  </si>
  <si>
    <t>F07-F08</t>
  </si>
  <si>
    <t>F09-10</t>
  </si>
  <si>
    <t>85.0% TRI         94.9% GEN</t>
  </si>
  <si>
    <t>84.2% TRI         83.8% GEN</t>
  </si>
  <si>
    <t>77.8% TRI         89.1% GEN</t>
  </si>
  <si>
    <t>Degree by summer 00</t>
  </si>
  <si>
    <t>Degree by summer 01</t>
  </si>
  <si>
    <t>Degree by summer 02</t>
  </si>
  <si>
    <t>Degree by summer 03</t>
  </si>
  <si>
    <t>98-99</t>
  </si>
  <si>
    <t>99-00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</si>
  <si>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</si>
  <si>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</si>
  <si>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</si>
  <si>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</si>
  <si>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</si>
  <si>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</si>
  <si>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</si>
  <si>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</si>
  <si>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</si>
  <si>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</si>
  <si>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06-07**</t>
  </si>
  <si>
    <t>08-09****</t>
  </si>
  <si>
    <t>**Beginning in 06/07, TESC degree-seeking employees who are admitted as full status degree-seeking students are counted toward FTE targets.</t>
  </si>
  <si>
    <t>***MPA-Tribal cohort includes all credits taken by matriculated MPA-Tribal cohort students (regardless of whether the credits were earned exclusively in Tribal coursework.)</t>
  </si>
  <si>
    <t>****Beginning in Fall 2008, 2-credit short-course electives were moved into MPA curriculum from Extended Education</t>
  </si>
  <si>
    <t>Fall 2002, Core is changed from 8 credits to 4 credits/quarter beginning with entering cohort.</t>
  </si>
  <si>
    <t>Fall 2009, Core is changed from 4 credits to 6 credits/quarter beginning with entering cohort.</t>
  </si>
  <si>
    <t>Demographics of Enrolled MPA Students Fall Quarters 1998 to 2009</t>
  </si>
  <si>
    <t>Retention and Graduation</t>
  </si>
  <si>
    <t>subset of above that were awarded to Tribal concentration</t>
  </si>
  <si>
    <t>Demographics of Enrolled MPA Students Fall Quarters 2010 to 2013</t>
  </si>
  <si>
    <t>Admission, Retention, and Graduation of Entering Student Cohorts Fall 1998-Fall 2013</t>
  </si>
  <si>
    <t>Student FTE History</t>
  </si>
  <si>
    <t>2013-14</t>
  </si>
  <si>
    <t>*Number of MPA degrees awarded fall through summer of each academic year, updated as of 11/25/13.</t>
  </si>
  <si>
    <t>48</t>
  </si>
  <si>
    <t>F11-F12</t>
  </si>
  <si>
    <t>F12-F13</t>
  </si>
  <si>
    <t>F13-F14</t>
  </si>
  <si>
    <t>70.6% TRI         86.4% GEN</t>
  </si>
  <si>
    <t>TOTAL MPA Degrees Awarded</t>
  </si>
  <si>
    <t>formulas updated for 13-14 in Nov. 2013</t>
  </si>
  <si>
    <t>estimations derived from fall actual and 3 yrs of recent history</t>
  </si>
  <si>
    <t>estimated using actual Fall FTE</t>
  </si>
  <si>
    <t>projected: 119.6</t>
  </si>
  <si>
    <t>projected: 14.6</t>
  </si>
  <si>
    <t>projected: 98.3</t>
  </si>
  <si>
    <t>projected: 13.3</t>
  </si>
  <si>
    <t>projected:  21.3</t>
  </si>
  <si>
    <t>projected: 1.3</t>
  </si>
  <si>
    <t>Last updated November 2013</t>
  </si>
  <si>
    <t>*Retention and Graduation data (AW only) updated as of 11/25/13.</t>
  </si>
  <si>
    <t>Fall 2013</t>
  </si>
  <si>
    <t>*** in fall 2013, began using conditional ind from PCHEES which captures substantially fewer who are ultimately conditional by 10th day than admission file did.</t>
  </si>
  <si>
    <t>are ultimately conditional by 10th day than admission file did.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</si>
</sst>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6" formatCode="0.0000"/>
    <numFmt numFmtId="168" formatCode="0.0"/>
    <numFmt numFmtId="169" formatCode="0.0%"/>
  </numFmts>
  <fonts count="5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color indexed="63"/>
      <name val="Arial"/>
      <family val="2"/>
    </font>
    <font>
      <i/>
      <sz val="10"/>
      <color indexed="63"/>
      <name val="Arial"/>
      <family val="2"/>
    </font>
    <font>
      <i/>
      <sz val="8"/>
      <color indexed="63"/>
      <name val="Arial"/>
      <family val="2"/>
    </font>
    <font>
      <i/>
      <sz val="9"/>
      <color indexed="63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8"/>
      <color indexed="55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b/>
      <i/>
      <sz val="9"/>
      <color indexed="63"/>
      <name val="Arial"/>
      <family val="2"/>
    </font>
    <font>
      <sz val="8"/>
      <name val="Arial"/>
    </font>
    <font>
      <sz val="10"/>
      <color indexed="10"/>
      <name val="Arial"/>
    </font>
    <font>
      <sz val="8"/>
      <name val="Arial"/>
      <family val="2"/>
    </font>
    <font>
      <sz val="10"/>
      <color indexed="12"/>
      <name val="Arial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color indexed="10"/>
      <name val="Arial"/>
    </font>
    <font>
      <b/>
      <sz val="10"/>
      <name val="Arial"/>
    </font>
    <font>
      <sz val="10"/>
      <name val="Arial"/>
    </font>
    <font>
      <b/>
      <sz val="9"/>
      <name val="Arial"/>
    </font>
    <font>
      <i/>
      <sz val="8"/>
      <color indexed="55"/>
      <name val="Arial"/>
    </font>
    <font>
      <sz val="10"/>
      <color indexed="58"/>
      <name val="Arial"/>
      <family val="2"/>
    </font>
    <font>
      <b/>
      <i/>
      <sz val="8"/>
      <name val="Arial"/>
      <family val="2"/>
    </font>
    <font>
      <b/>
      <sz val="8"/>
      <color indexed="81"/>
      <name val="Tahoma"/>
    </font>
    <font>
      <i/>
      <sz val="9"/>
      <color indexed="12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sz val="10"/>
      <color indexed="63"/>
      <name val="Arial"/>
      <family val="2"/>
    </font>
    <font>
      <i/>
      <sz val="10"/>
      <color indexed="17"/>
      <name val="Arial"/>
      <family val="2"/>
    </font>
    <font>
      <b/>
      <sz val="10"/>
      <color indexed="17"/>
      <name val="Arial"/>
      <family val="2"/>
    </font>
    <font>
      <i/>
      <sz val="8"/>
      <color indexed="17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indexed="23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1"/>
      <color indexed="23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b/>
      <i/>
      <sz val="10"/>
      <color indexed="17"/>
      <name val="Arial"/>
      <family val="2"/>
    </font>
    <font>
      <b/>
      <i/>
      <sz val="10"/>
      <color indexed="57"/>
      <name val="Arial"/>
      <family val="2"/>
    </font>
    <font>
      <i/>
      <sz val="9"/>
      <color indexed="17"/>
      <name val="Arial"/>
      <family val="2"/>
    </font>
    <font>
      <b/>
      <sz val="10"/>
      <color indexed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3" fillId="0" borderId="0" xfId="0" applyFont="1"/>
    <xf numFmtId="0" fontId="0" fillId="0" borderId="0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Border="1"/>
    <xf numFmtId="0" fontId="2" fillId="0" borderId="1" xfId="0" applyFont="1" applyFill="1" applyBorder="1"/>
    <xf numFmtId="0" fontId="10" fillId="0" borderId="1" xfId="0" applyFont="1" applyBorder="1" applyAlignment="1">
      <alignment wrapText="1"/>
    </xf>
    <xf numFmtId="49" fontId="2" fillId="2" borderId="2" xfId="0" applyNumberFormat="1" applyFont="1" applyFill="1" applyBorder="1" applyAlignment="1">
      <alignment horizontal="center"/>
    </xf>
    <xf numFmtId="0" fontId="7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13" fillId="0" borderId="0" xfId="0" applyFont="1"/>
    <xf numFmtId="169" fontId="0" fillId="0" borderId="0" xfId="0" applyNumberFormat="1" applyBorder="1"/>
    <xf numFmtId="0" fontId="0" fillId="3" borderId="1" xfId="0" applyFill="1" applyBorder="1"/>
    <xf numFmtId="0" fontId="18" fillId="0" borderId="0" xfId="0" applyFont="1"/>
    <xf numFmtId="0" fontId="19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2" fillId="0" borderId="0" xfId="0" applyFont="1"/>
    <xf numFmtId="0" fontId="24" fillId="2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0" fillId="0" borderId="0" xfId="0" applyAlignment="1"/>
    <xf numFmtId="0" fontId="18" fillId="0" borderId="0" xfId="0" applyFont="1" applyAlignment="1"/>
    <xf numFmtId="0" fontId="11" fillId="0" borderId="0" xfId="0" applyFont="1" applyAlignment="1"/>
    <xf numFmtId="0" fontId="13" fillId="0" borderId="6" xfId="0" applyFont="1" applyBorder="1" applyAlignme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0" xfId="0" applyFont="1" applyAlignment="1"/>
    <xf numFmtId="0" fontId="3" fillId="0" borderId="0" xfId="0" applyFont="1" applyAlignment="1"/>
    <xf numFmtId="49" fontId="24" fillId="2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wrapText="1"/>
    </xf>
    <xf numFmtId="0" fontId="0" fillId="0" borderId="0" xfId="0" applyFill="1"/>
    <xf numFmtId="0" fontId="20" fillId="0" borderId="0" xfId="0" applyFont="1" applyFill="1" applyAlignment="1">
      <alignment wrapText="1"/>
    </xf>
    <xf numFmtId="0" fontId="21" fillId="0" borderId="6" xfId="0" applyFont="1" applyFill="1" applyBorder="1"/>
    <xf numFmtId="169" fontId="2" fillId="2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0" fontId="2" fillId="4" borderId="1" xfId="0" applyFont="1" applyFill="1" applyBorder="1"/>
    <xf numFmtId="169" fontId="0" fillId="4" borderId="1" xfId="0" applyNumberFormat="1" applyFill="1" applyBorder="1"/>
    <xf numFmtId="169" fontId="5" fillId="4" borderId="1" xfId="0" applyNumberFormat="1" applyFont="1" applyFill="1" applyBorder="1"/>
    <xf numFmtId="169" fontId="1" fillId="4" borderId="1" xfId="0" applyNumberFormat="1" applyFont="1" applyFill="1" applyBorder="1"/>
    <xf numFmtId="169" fontId="28" fillId="0" borderId="3" xfId="0" applyNumberFormat="1" applyFont="1" applyBorder="1" applyAlignment="1">
      <alignment horizontal="center"/>
    </xf>
    <xf numFmtId="169" fontId="28" fillId="0" borderId="2" xfId="0" applyNumberFormat="1" applyFont="1" applyBorder="1" applyAlignment="1">
      <alignment horizontal="center"/>
    </xf>
    <xf numFmtId="0" fontId="2" fillId="5" borderId="3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169" fontId="0" fillId="4" borderId="1" xfId="0" applyNumberFormat="1" applyFill="1" applyBorder="1" applyAlignment="1">
      <alignment horizontal="center"/>
    </xf>
    <xf numFmtId="49" fontId="27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20" fillId="0" borderId="1" xfId="0" applyFont="1" applyBorder="1"/>
    <xf numFmtId="0" fontId="20" fillId="0" borderId="1" xfId="0" applyFont="1" applyFill="1" applyBorder="1"/>
    <xf numFmtId="169" fontId="15" fillId="0" borderId="1" xfId="0" applyNumberFormat="1" applyFont="1" applyBorder="1" applyAlignment="1">
      <alignment horizontal="center"/>
    </xf>
    <xf numFmtId="169" fontId="15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8" fillId="0" borderId="0" xfId="0" applyFont="1" applyFill="1"/>
    <xf numFmtId="169" fontId="15" fillId="0" borderId="3" xfId="0" applyNumberFormat="1" applyFont="1" applyBorder="1" applyAlignment="1">
      <alignment horizontal="center"/>
    </xf>
    <xf numFmtId="0" fontId="2" fillId="0" borderId="0" xfId="0" applyFont="1"/>
    <xf numFmtId="1" fontId="5" fillId="0" borderId="1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ill="1" applyBorder="1"/>
    <xf numFmtId="0" fontId="32" fillId="2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9" fontId="1" fillId="0" borderId="1" xfId="0" applyNumberFormat="1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169" fontId="0" fillId="0" borderId="1" xfId="0" applyNumberFormat="1" applyFill="1" applyBorder="1"/>
    <xf numFmtId="0" fontId="1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1" fillId="4" borderId="1" xfId="0" applyFont="1" applyFill="1" applyBorder="1"/>
    <xf numFmtId="0" fontId="1" fillId="0" borderId="1" xfId="0" applyFont="1" applyFill="1" applyBorder="1"/>
    <xf numFmtId="169" fontId="5" fillId="0" borderId="1" xfId="0" applyNumberFormat="1" applyFont="1" applyFill="1" applyBorder="1"/>
    <xf numFmtId="169" fontId="1" fillId="0" borderId="1" xfId="0" applyNumberFormat="1" applyFont="1" applyFill="1" applyBorder="1"/>
    <xf numFmtId="169" fontId="0" fillId="0" borderId="1" xfId="0" applyNumberFormat="1" applyFill="1" applyBorder="1" applyAlignment="1">
      <alignment wrapText="1"/>
    </xf>
    <xf numFmtId="169" fontId="5" fillId="0" borderId="1" xfId="0" applyNumberFormat="1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/>
    <xf numFmtId="0" fontId="22" fillId="0" borderId="1" xfId="0" applyFont="1" applyFill="1" applyBorder="1"/>
    <xf numFmtId="0" fontId="22" fillId="4" borderId="1" xfId="0" applyFont="1" applyFill="1" applyBorder="1"/>
    <xf numFmtId="1" fontId="5" fillId="4" borderId="1" xfId="0" applyNumberFormat="1" applyFont="1" applyFill="1" applyBorder="1"/>
    <xf numFmtId="1" fontId="1" fillId="4" borderId="1" xfId="0" applyNumberFormat="1" applyFont="1" applyFill="1" applyBorder="1"/>
    <xf numFmtId="0" fontId="35" fillId="0" borderId="0" xfId="0" applyFont="1"/>
    <xf numFmtId="168" fontId="35" fillId="0" borderId="0" xfId="0" applyNumberFormat="1" applyFont="1"/>
    <xf numFmtId="168" fontId="0" fillId="0" borderId="0" xfId="0" applyNumberFormat="1"/>
    <xf numFmtId="0" fontId="36" fillId="0" borderId="0" xfId="0" applyFont="1"/>
    <xf numFmtId="169" fontId="15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4" fillId="0" borderId="5" xfId="0" applyFont="1" applyFill="1" applyBorder="1" applyAlignment="1"/>
    <xf numFmtId="169" fontId="15" fillId="2" borderId="1" xfId="0" applyNumberFormat="1" applyFont="1" applyFill="1" applyBorder="1" applyAlignment="1">
      <alignment horizontal="center"/>
    </xf>
    <xf numFmtId="1" fontId="0" fillId="0" borderId="0" xfId="0" applyNumberFormat="1"/>
    <xf numFmtId="164" fontId="35" fillId="0" borderId="0" xfId="0" applyNumberFormat="1" applyFont="1"/>
    <xf numFmtId="0" fontId="37" fillId="0" borderId="0" xfId="0" applyFont="1"/>
    <xf numFmtId="1" fontId="20" fillId="4" borderId="1" xfId="0" applyNumberFormat="1" applyFont="1" applyFill="1" applyBorder="1"/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7" fillId="0" borderId="7" xfId="0" applyFont="1" applyBorder="1" applyAlignment="1"/>
    <xf numFmtId="0" fontId="17" fillId="0" borderId="8" xfId="0" applyFont="1" applyBorder="1" applyAlignment="1"/>
    <xf numFmtId="0" fontId="2" fillId="2" borderId="9" xfId="0" applyFont="1" applyFill="1" applyBorder="1"/>
    <xf numFmtId="0" fontId="0" fillId="2" borderId="0" xfId="0" applyFill="1" applyBorder="1"/>
    <xf numFmtId="0" fontId="0" fillId="2" borderId="10" xfId="0" applyFill="1" applyBorder="1"/>
    <xf numFmtId="0" fontId="38" fillId="0" borderId="1" xfId="0" applyFont="1" applyBorder="1" applyAlignment="1">
      <alignment wrapText="1"/>
    </xf>
    <xf numFmtId="0" fontId="6" fillId="0" borderId="1" xfId="0" applyFont="1" applyBorder="1"/>
    <xf numFmtId="0" fontId="39" fillId="0" borderId="1" xfId="0" applyFont="1" applyBorder="1"/>
    <xf numFmtId="0" fontId="39" fillId="0" borderId="1" xfId="0" applyFont="1" applyBorder="1" applyAlignment="1">
      <alignment wrapText="1"/>
    </xf>
    <xf numFmtId="0" fontId="2" fillId="0" borderId="1" xfId="0" applyFont="1" applyBorder="1"/>
    <xf numFmtId="49" fontId="34" fillId="2" borderId="1" xfId="0" applyNumberFormat="1" applyFont="1" applyFill="1" applyBorder="1" applyAlignment="1">
      <alignment horizontal="center"/>
    </xf>
    <xf numFmtId="169" fontId="15" fillId="0" borderId="1" xfId="0" applyNumberFormat="1" applyFont="1" applyFill="1" applyBorder="1" applyAlignment="1">
      <alignment horizontal="center"/>
    </xf>
    <xf numFmtId="0" fontId="41" fillId="2" borderId="1" xfId="0" applyFont="1" applyFill="1" applyBorder="1" applyAlignment="1">
      <alignment wrapText="1"/>
    </xf>
    <xf numFmtId="169" fontId="34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1" fontId="42" fillId="2" borderId="1" xfId="0" applyNumberFormat="1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5" fillId="0" borderId="14" xfId="0" applyFont="1" applyBorder="1"/>
    <xf numFmtId="168" fontId="15" fillId="0" borderId="0" xfId="0" applyNumberFormat="1" applyFont="1" applyBorder="1" applyAlignment="1">
      <alignment horizontal="center"/>
    </xf>
    <xf numFmtId="168" fontId="14" fillId="0" borderId="0" xfId="0" applyNumberFormat="1" applyFont="1" applyBorder="1" applyAlignment="1">
      <alignment horizontal="center"/>
    </xf>
    <xf numFmtId="168" fontId="14" fillId="0" borderId="15" xfId="0" applyNumberFormat="1" applyFont="1" applyBorder="1" applyAlignment="1">
      <alignment horizontal="center"/>
    </xf>
    <xf numFmtId="0" fontId="2" fillId="0" borderId="16" xfId="0" applyFont="1" applyBorder="1"/>
    <xf numFmtId="168" fontId="33" fillId="0" borderId="17" xfId="0" applyNumberFormat="1" applyFont="1" applyBorder="1" applyAlignment="1">
      <alignment horizontal="center"/>
    </xf>
    <xf numFmtId="168" fontId="33" fillId="0" borderId="18" xfId="0" applyNumberFormat="1" applyFont="1" applyBorder="1" applyAlignment="1">
      <alignment horizontal="center"/>
    </xf>
    <xf numFmtId="166" fontId="35" fillId="0" borderId="0" xfId="0" applyNumberFormat="1" applyFont="1"/>
    <xf numFmtId="0" fontId="32" fillId="0" borderId="0" xfId="0" applyFont="1"/>
    <xf numFmtId="0" fontId="24" fillId="0" borderId="0" xfId="0" applyFont="1" applyFill="1" applyAlignment="1">
      <alignment wrapText="1"/>
    </xf>
    <xf numFmtId="1" fontId="20" fillId="0" borderId="0" xfId="0" applyNumberFormat="1" applyFont="1"/>
    <xf numFmtId="0" fontId="24" fillId="0" borderId="0" xfId="0" applyFont="1" applyAlignment="1">
      <alignment wrapText="1"/>
    </xf>
    <xf numFmtId="169" fontId="20" fillId="0" borderId="0" xfId="0" applyNumberFormat="1" applyFont="1"/>
    <xf numFmtId="0" fontId="26" fillId="0" borderId="0" xfId="0" applyFont="1" applyFill="1" applyBorder="1" applyAlignment="1">
      <alignment wrapText="1"/>
    </xf>
    <xf numFmtId="0" fontId="0" fillId="0" borderId="11" xfId="0" applyBorder="1" applyAlignment="1"/>
    <xf numFmtId="0" fontId="2" fillId="0" borderId="12" xfId="0" applyFont="1" applyBorder="1"/>
    <xf numFmtId="0" fontId="2" fillId="0" borderId="13" xfId="0" applyFont="1" applyBorder="1"/>
    <xf numFmtId="49" fontId="24" fillId="0" borderId="14" xfId="0" applyNumberFormat="1" applyFont="1" applyFill="1" applyBorder="1" applyAlignment="1">
      <alignment wrapText="1"/>
    </xf>
    <xf numFmtId="1" fontId="20" fillId="0" borderId="0" xfId="0" applyNumberFormat="1" applyFont="1" applyBorder="1"/>
    <xf numFmtId="1" fontId="20" fillId="0" borderId="15" xfId="0" applyNumberFormat="1" applyFont="1" applyBorder="1"/>
    <xf numFmtId="0" fontId="24" fillId="0" borderId="16" xfId="0" applyFont="1" applyFill="1" applyBorder="1" applyAlignment="1">
      <alignment wrapText="1"/>
    </xf>
    <xf numFmtId="169" fontId="20" fillId="0" borderId="17" xfId="0" applyNumberFormat="1" applyFont="1" applyBorder="1"/>
    <xf numFmtId="169" fontId="20" fillId="0" borderId="18" xfId="0" applyNumberFormat="1" applyFont="1" applyBorder="1"/>
    <xf numFmtId="0" fontId="24" fillId="0" borderId="14" xfId="0" applyFont="1" applyFill="1" applyBorder="1" applyAlignment="1">
      <alignment wrapText="1"/>
    </xf>
    <xf numFmtId="0" fontId="26" fillId="0" borderId="16" xfId="0" applyFont="1" applyFill="1" applyBorder="1" applyAlignment="1">
      <alignment wrapText="1"/>
    </xf>
    <xf numFmtId="0" fontId="15" fillId="0" borderId="0" xfId="0" applyFont="1"/>
    <xf numFmtId="0" fontId="14" fillId="0" borderId="0" xfId="0" applyFont="1"/>
    <xf numFmtId="169" fontId="21" fillId="0" borderId="0" xfId="0" applyNumberFormat="1" applyFont="1" applyAlignment="1"/>
    <xf numFmtId="0" fontId="11" fillId="0" borderId="0" xfId="0" applyFont="1"/>
    <xf numFmtId="168" fontId="31" fillId="0" borderId="0" xfId="0" applyNumberFormat="1" applyFont="1" applyBorder="1"/>
    <xf numFmtId="0" fontId="11" fillId="2" borderId="1" xfId="0" applyFont="1" applyFill="1" applyBorder="1" applyAlignment="1">
      <alignment wrapText="1"/>
    </xf>
    <xf numFmtId="1" fontId="43" fillId="0" borderId="1" xfId="0" applyNumberFormat="1" applyFont="1" applyFill="1" applyBorder="1" applyAlignment="1">
      <alignment horizontal="center"/>
    </xf>
    <xf numFmtId="1" fontId="45" fillId="2" borderId="1" xfId="0" applyNumberFormat="1" applyFont="1" applyFill="1" applyBorder="1" applyAlignment="1">
      <alignment horizontal="center"/>
    </xf>
    <xf numFmtId="0" fontId="16" fillId="0" borderId="0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3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49" fontId="5" fillId="0" borderId="19" xfId="0" applyNumberFormat="1" applyFont="1" applyFill="1" applyBorder="1" applyAlignment="1">
      <alignment horizontal="center"/>
    </xf>
    <xf numFmtId="169" fontId="15" fillId="0" borderId="19" xfId="0" applyNumberFormat="1" applyFont="1" applyBorder="1"/>
    <xf numFmtId="169" fontId="7" fillId="0" borderId="19" xfId="0" applyNumberFormat="1" applyFont="1" applyBorder="1"/>
    <xf numFmtId="169" fontId="10" fillId="2" borderId="2" xfId="0" applyNumberFormat="1" applyFont="1" applyFill="1" applyBorder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0" fontId="0" fillId="0" borderId="0" xfId="0" applyBorder="1" applyAlignment="1"/>
    <xf numFmtId="49" fontId="2" fillId="2" borderId="3" xfId="0" applyNumberFormat="1" applyFont="1" applyFill="1" applyBorder="1" applyAlignment="1">
      <alignment horizontal="center"/>
    </xf>
    <xf numFmtId="49" fontId="24" fillId="2" borderId="3" xfId="0" applyNumberFormat="1" applyFont="1" applyFill="1" applyBorder="1" applyAlignment="1">
      <alignment horizontal="center"/>
    </xf>
    <xf numFmtId="0" fontId="44" fillId="6" borderId="1" xfId="0" applyFont="1" applyFill="1" applyBorder="1" applyAlignment="1">
      <alignment horizontal="center"/>
    </xf>
    <xf numFmtId="0" fontId="44" fillId="6" borderId="1" xfId="0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1" fontId="34" fillId="0" borderId="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47" fillId="0" borderId="0" xfId="0" applyFont="1"/>
    <xf numFmtId="0" fontId="11" fillId="0" borderId="0" xfId="0" applyFont="1" applyBorder="1"/>
    <xf numFmtId="0" fontId="43" fillId="0" borderId="1" xfId="0" applyFont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1" fontId="43" fillId="0" borderId="3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4" fillId="0" borderId="0" xfId="0" applyFont="1" applyBorder="1"/>
    <xf numFmtId="0" fontId="2" fillId="0" borderId="20" xfId="0" applyFont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5" fillId="0" borderId="23" xfId="0" applyFont="1" applyBorder="1"/>
    <xf numFmtId="168" fontId="14" fillId="0" borderId="24" xfId="0" applyNumberFormat="1" applyFont="1" applyBorder="1" applyAlignment="1">
      <alignment horizontal="center"/>
    </xf>
    <xf numFmtId="0" fontId="2" fillId="0" borderId="25" xfId="0" applyFont="1" applyBorder="1"/>
    <xf numFmtId="168" fontId="33" fillId="0" borderId="26" xfId="0" applyNumberFormat="1" applyFont="1" applyBorder="1" applyAlignment="1">
      <alignment horizontal="center"/>
    </xf>
    <xf numFmtId="168" fontId="33" fillId="0" borderId="27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2" fillId="2" borderId="0" xfId="0" applyFont="1" applyFill="1"/>
    <xf numFmtId="168" fontId="35" fillId="0" borderId="0" xfId="0" applyNumberFormat="1" applyFont="1" applyBorder="1" applyAlignment="1">
      <alignment horizontal="center"/>
    </xf>
    <xf numFmtId="168" fontId="49" fillId="0" borderId="15" xfId="0" applyNumberFormat="1" applyFont="1" applyBorder="1" applyAlignment="1">
      <alignment horizontal="center"/>
    </xf>
    <xf numFmtId="0" fontId="50" fillId="0" borderId="28" xfId="0" applyNumberFormat="1" applyFont="1" applyFill="1" applyBorder="1" applyAlignment="1">
      <alignment horizontal="center" wrapText="1"/>
    </xf>
    <xf numFmtId="168" fontId="50" fillId="0" borderId="29" xfId="0" applyNumberFormat="1" applyFont="1" applyFill="1" applyBorder="1" applyAlignment="1">
      <alignment horizontal="center" wrapText="1"/>
    </xf>
    <xf numFmtId="0" fontId="4" fillId="2" borderId="28" xfId="0" applyFont="1" applyFill="1" applyBorder="1" applyAlignment="1">
      <alignment wrapText="1"/>
    </xf>
    <xf numFmtId="49" fontId="24" fillId="2" borderId="28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0" fontId="4" fillId="0" borderId="28" xfId="0" applyFont="1" applyBorder="1" applyAlignment="1">
      <alignment wrapText="1"/>
    </xf>
    <xf numFmtId="168" fontId="4" fillId="0" borderId="28" xfId="0" applyNumberFormat="1" applyFont="1" applyFill="1" applyBorder="1" applyAlignment="1">
      <alignment horizontal="right"/>
    </xf>
    <xf numFmtId="0" fontId="2" fillId="0" borderId="28" xfId="0" applyFont="1" applyBorder="1" applyAlignment="1">
      <alignment wrapText="1"/>
    </xf>
    <xf numFmtId="168" fontId="25" fillId="0" borderId="28" xfId="0" applyNumberFormat="1" applyFont="1" applyFill="1" applyBorder="1" applyAlignment="1">
      <alignment horizontal="right"/>
    </xf>
    <xf numFmtId="168" fontId="1" fillId="0" borderId="28" xfId="0" applyNumberFormat="1" applyFont="1" applyFill="1" applyBorder="1" applyAlignment="1">
      <alignment horizontal="right"/>
    </xf>
    <xf numFmtId="0" fontId="16" fillId="0" borderId="28" xfId="0" applyFont="1" applyBorder="1" applyAlignment="1">
      <alignment wrapText="1"/>
    </xf>
    <xf numFmtId="168" fontId="31" fillId="0" borderId="28" xfId="0" applyNumberFormat="1" applyFont="1" applyBorder="1"/>
    <xf numFmtId="0" fontId="51" fillId="0" borderId="28" xfId="0" applyFont="1" applyBorder="1"/>
    <xf numFmtId="168" fontId="9" fillId="0" borderId="28" xfId="0" applyNumberFormat="1" applyFont="1" applyBorder="1"/>
    <xf numFmtId="0" fontId="11" fillId="0" borderId="28" xfId="0" applyFont="1" applyBorder="1" applyAlignment="1">
      <alignment wrapText="1"/>
    </xf>
    <xf numFmtId="168" fontId="11" fillId="0" borderId="28" xfId="0" applyNumberFormat="1" applyFont="1" applyFill="1" applyBorder="1" applyAlignment="1">
      <alignment horizontal="right"/>
    </xf>
    <xf numFmtId="0" fontId="52" fillId="7" borderId="0" xfId="0" applyFont="1" applyFill="1"/>
    <xf numFmtId="0" fontId="2" fillId="2" borderId="28" xfId="0" applyFont="1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4" fillId="2" borderId="28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3" fillId="0" borderId="28" xfId="0" applyFont="1" applyBorder="1" applyAlignment="1"/>
    <xf numFmtId="0" fontId="2" fillId="0" borderId="28" xfId="0" applyFont="1" applyBorder="1" applyAlignment="1">
      <alignment horizontal="center"/>
    </xf>
    <xf numFmtId="0" fontId="17" fillId="0" borderId="28" xfId="0" applyFont="1" applyBorder="1" applyAlignment="1"/>
    <xf numFmtId="0" fontId="0" fillId="0" borderId="28" xfId="0" applyBorder="1" applyAlignment="1"/>
    <xf numFmtId="0" fontId="18" fillId="0" borderId="28" xfId="0" applyFont="1" applyBorder="1" applyAlignment="1"/>
    <xf numFmtId="0" fontId="5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28" xfId="0" applyFont="1" applyBorder="1" applyAlignment="1">
      <alignment wrapText="1"/>
    </xf>
    <xf numFmtId="169" fontId="15" fillId="0" borderId="28" xfId="0" applyNumberFormat="1" applyFont="1" applyBorder="1" applyAlignment="1">
      <alignment horizontal="center"/>
    </xf>
    <xf numFmtId="0" fontId="0" fillId="0" borderId="28" xfId="0" applyBorder="1" applyAlignment="1">
      <alignment wrapText="1"/>
    </xf>
    <xf numFmtId="0" fontId="0" fillId="0" borderId="28" xfId="0" applyBorder="1" applyAlignment="1">
      <alignment horizontal="center"/>
    </xf>
    <xf numFmtId="0" fontId="0" fillId="0" borderId="28" xfId="0" applyBorder="1"/>
    <xf numFmtId="0" fontId="18" fillId="0" borderId="28" xfId="0" applyFont="1" applyBorder="1"/>
    <xf numFmtId="0" fontId="1" fillId="2" borderId="28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48" fillId="0" borderId="28" xfId="0" applyFont="1" applyBorder="1" applyAlignment="1">
      <alignment horizontal="center"/>
    </xf>
    <xf numFmtId="0" fontId="2" fillId="5" borderId="28" xfId="0" applyFont="1" applyFill="1" applyBorder="1" applyAlignment="1">
      <alignment vertical="center"/>
    </xf>
    <xf numFmtId="169" fontId="15" fillId="2" borderId="28" xfId="0" applyNumberFormat="1" applyFont="1" applyFill="1" applyBorder="1" applyAlignment="1">
      <alignment horizontal="center"/>
    </xf>
    <xf numFmtId="168" fontId="11" fillId="0" borderId="28" xfId="0" applyNumberFormat="1" applyFont="1" applyBorder="1"/>
    <xf numFmtId="168" fontId="11" fillId="0" borderId="28" xfId="0" applyNumberFormat="1" applyFont="1" applyFill="1" applyBorder="1"/>
    <xf numFmtId="168" fontId="0" fillId="0" borderId="28" xfId="0" applyNumberFormat="1" applyBorder="1"/>
    <xf numFmtId="168" fontId="0" fillId="0" borderId="28" xfId="0" applyNumberFormat="1" applyFill="1" applyBorder="1"/>
    <xf numFmtId="168" fontId="5" fillId="0" borderId="28" xfId="0" applyNumberFormat="1" applyFont="1" applyFill="1" applyBorder="1" applyAlignment="1">
      <alignment horizontal="right"/>
    </xf>
    <xf numFmtId="168" fontId="11" fillId="2" borderId="28" xfId="0" applyNumberFormat="1" applyFont="1" applyFill="1" applyBorder="1"/>
    <xf numFmtId="168" fontId="0" fillId="2" borderId="28" xfId="0" applyNumberFormat="1" applyFill="1" applyBorder="1"/>
    <xf numFmtId="168" fontId="9" fillId="2" borderId="28" xfId="0" applyNumberFormat="1" applyFont="1" applyFill="1" applyBorder="1"/>
    <xf numFmtId="0" fontId="3" fillId="0" borderId="0" xfId="0" applyFont="1" applyFill="1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0" xfId="0" applyFill="1" applyBorder="1" applyAlignment="1">
      <alignment wrapText="1"/>
    </xf>
    <xf numFmtId="0" fontId="2" fillId="5" borderId="28" xfId="0" applyFont="1" applyFill="1" applyBorder="1" applyAlignment="1">
      <alignment horizontal="left" vertical="center"/>
    </xf>
    <xf numFmtId="0" fontId="20" fillId="0" borderId="7" xfId="0" applyFont="1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41" zoomScale="80" zoomScaleNormal="80" workbookViewId="0">
      <selection activeCell="A66" sqref="A66"/>
    </sheetView>
  </sheetViews>
  <sheetFormatPr defaultRowHeight="12.75" x14ac:dyDescent="0.2"/>
  <cols>
    <col min="1" max="1" width="40.42578125" style="42" customWidth="1"/>
    <col min="2" max="3" width="12.7109375" style="26" customWidth="1"/>
    <col min="4" max="5" width="13.28515625" style="26" customWidth="1"/>
  </cols>
  <sheetData>
    <row r="1" spans="1:5" s="44" customFormat="1" ht="15.75" x14ac:dyDescent="0.25">
      <c r="A1" s="43" t="s">
        <v>18</v>
      </c>
      <c r="B1" s="45"/>
      <c r="C1" s="45"/>
      <c r="D1" s="45"/>
      <c r="E1" s="45"/>
    </row>
    <row r="2" spans="1:5" s="44" customFormat="1" ht="15" x14ac:dyDescent="0.25">
      <c r="A2" s="46" t="s">
        <v>286</v>
      </c>
      <c r="B2" s="45"/>
      <c r="C2" s="45"/>
      <c r="D2" s="45"/>
      <c r="E2" s="45"/>
    </row>
    <row r="3" spans="1:5" x14ac:dyDescent="0.2">
      <c r="A3" s="32"/>
      <c r="B3" s="75"/>
      <c r="C3" s="75"/>
      <c r="D3" s="75"/>
      <c r="E3" s="75"/>
    </row>
    <row r="4" spans="1:5" x14ac:dyDescent="0.2">
      <c r="A4" s="33" t="s">
        <v>33</v>
      </c>
      <c r="B4" s="31">
        <v>2010</v>
      </c>
      <c r="C4" s="31">
        <v>2011</v>
      </c>
      <c r="D4" s="31">
        <v>2012</v>
      </c>
      <c r="E4" s="31">
        <v>2013</v>
      </c>
    </row>
    <row r="5" spans="1:5" ht="15" x14ac:dyDescent="0.25">
      <c r="A5" s="174" t="s">
        <v>5</v>
      </c>
      <c r="B5" s="175">
        <v>152</v>
      </c>
      <c r="C5" s="175">
        <v>137</v>
      </c>
      <c r="D5" s="175">
        <v>156</v>
      </c>
      <c r="E5" s="175">
        <v>153</v>
      </c>
    </row>
    <row r="6" spans="1:5" s="44" customFormat="1" x14ac:dyDescent="0.2">
      <c r="A6" s="47" t="s">
        <v>124</v>
      </c>
      <c r="B6" s="121" t="s">
        <v>128</v>
      </c>
      <c r="C6" s="121" t="s">
        <v>139</v>
      </c>
      <c r="D6" s="121" t="s">
        <v>168</v>
      </c>
      <c r="E6" s="121" t="s">
        <v>230</v>
      </c>
    </row>
    <row r="7" spans="1:5" s="44" customFormat="1" x14ac:dyDescent="0.2">
      <c r="A7" s="47"/>
      <c r="B7" s="120" t="s">
        <v>118</v>
      </c>
      <c r="C7" s="120" t="s">
        <v>140</v>
      </c>
      <c r="D7" s="120" t="s">
        <v>170</v>
      </c>
      <c r="E7" s="120" t="s">
        <v>170</v>
      </c>
    </row>
    <row r="8" spans="1:5" ht="6.75" customHeight="1" x14ac:dyDescent="0.2">
      <c r="A8" s="33"/>
      <c r="B8" s="31"/>
      <c r="C8" s="31"/>
      <c r="D8" s="31"/>
      <c r="E8" s="31"/>
    </row>
    <row r="9" spans="1:5" x14ac:dyDescent="0.2">
      <c r="A9" s="19" t="s">
        <v>0</v>
      </c>
      <c r="B9" s="119">
        <v>51</v>
      </c>
      <c r="C9" s="119">
        <v>50</v>
      </c>
      <c r="D9" s="119">
        <v>56</v>
      </c>
      <c r="E9" s="119">
        <v>50</v>
      </c>
    </row>
    <row r="10" spans="1:5" x14ac:dyDescent="0.2">
      <c r="A10" s="34" t="s">
        <v>1</v>
      </c>
      <c r="B10" s="49">
        <v>101</v>
      </c>
      <c r="C10" s="49">
        <v>87</v>
      </c>
      <c r="D10" s="49">
        <v>100</v>
      </c>
      <c r="E10" s="49">
        <v>103</v>
      </c>
    </row>
    <row r="11" spans="1:5" x14ac:dyDescent="0.2">
      <c r="A11" s="35" t="s">
        <v>11</v>
      </c>
      <c r="B11" s="72">
        <f>B10/B5</f>
        <v>0.66447368421052633</v>
      </c>
      <c r="C11" s="72">
        <f>C10/C5</f>
        <v>0.63503649635036497</v>
      </c>
      <c r="D11" s="72">
        <f>D10/D5</f>
        <v>0.64102564102564108</v>
      </c>
      <c r="E11" s="72">
        <f>E10/E5</f>
        <v>0.67320261437908502</v>
      </c>
    </row>
    <row r="12" spans="1:5" ht="15.75" customHeight="1" x14ac:dyDescent="0.2">
      <c r="A12" s="122" t="s">
        <v>172</v>
      </c>
      <c r="B12" s="123"/>
      <c r="C12" s="123"/>
      <c r="D12" s="124"/>
      <c r="E12" s="124"/>
    </row>
    <row r="13" spans="1:5" ht="30" x14ac:dyDescent="0.25">
      <c r="A13" s="125" t="s">
        <v>173</v>
      </c>
      <c r="B13" s="176">
        <v>87</v>
      </c>
      <c r="C13" s="176">
        <v>79</v>
      </c>
      <c r="D13" s="176">
        <v>98</v>
      </c>
      <c r="E13" s="176">
        <v>94</v>
      </c>
    </row>
    <row r="14" spans="1:5" ht="15" x14ac:dyDescent="0.25">
      <c r="A14" s="125" t="s">
        <v>174</v>
      </c>
      <c r="B14" s="176">
        <v>60</v>
      </c>
      <c r="C14" s="176">
        <v>55</v>
      </c>
      <c r="D14" s="176">
        <v>55</v>
      </c>
      <c r="E14" s="176">
        <v>56</v>
      </c>
    </row>
    <row r="15" spans="1:5" ht="15" x14ac:dyDescent="0.25">
      <c r="A15" s="125" t="s">
        <v>175</v>
      </c>
      <c r="B15" s="176">
        <v>5</v>
      </c>
      <c r="C15" s="176">
        <v>3</v>
      </c>
      <c r="D15" s="176">
        <v>3</v>
      </c>
      <c r="E15" s="176">
        <v>3</v>
      </c>
    </row>
    <row r="16" spans="1:5" ht="17.25" customHeight="1" x14ac:dyDescent="0.2">
      <c r="A16" s="126" t="s">
        <v>12</v>
      </c>
      <c r="B16" s="72">
        <f>B14/B5</f>
        <v>0.39473684210526316</v>
      </c>
      <c r="C16" s="72">
        <f>C14/C5</f>
        <v>0.40145985401459855</v>
      </c>
      <c r="D16" s="72">
        <f>D14/D5</f>
        <v>0.35256410256410259</v>
      </c>
      <c r="E16" s="72">
        <f>E14/E5</f>
        <v>0.36601307189542481</v>
      </c>
    </row>
    <row r="17" spans="1:5" ht="26.25" customHeight="1" x14ac:dyDescent="0.2">
      <c r="A17" s="266" t="s">
        <v>176</v>
      </c>
      <c r="B17" s="267"/>
      <c r="C17" s="267"/>
      <c r="D17" s="268"/>
      <c r="E17" s="173"/>
    </row>
    <row r="18" spans="1:5" x14ac:dyDescent="0.2">
      <c r="A18" s="127" t="s">
        <v>177</v>
      </c>
      <c r="B18" s="48">
        <v>13</v>
      </c>
      <c r="C18" s="48">
        <v>9</v>
      </c>
      <c r="D18" s="48">
        <v>11</v>
      </c>
      <c r="E18" s="48">
        <v>9</v>
      </c>
    </row>
    <row r="19" spans="1:5" x14ac:dyDescent="0.2">
      <c r="A19" s="127" t="s">
        <v>178</v>
      </c>
      <c r="B19" s="48">
        <v>13</v>
      </c>
      <c r="C19" s="48">
        <v>8</v>
      </c>
      <c r="D19" s="48">
        <v>7</v>
      </c>
      <c r="E19" s="48">
        <v>9</v>
      </c>
    </row>
    <row r="20" spans="1:5" ht="25.5" x14ac:dyDescent="0.2">
      <c r="A20" s="128" t="s">
        <v>179</v>
      </c>
      <c r="B20" s="48">
        <v>23</v>
      </c>
      <c r="C20" s="48">
        <v>23</v>
      </c>
      <c r="D20" s="48">
        <v>24</v>
      </c>
      <c r="E20" s="48">
        <v>22</v>
      </c>
    </row>
    <row r="21" spans="1:5" x14ac:dyDescent="0.2">
      <c r="A21" s="129" t="s">
        <v>180</v>
      </c>
      <c r="B21" s="48">
        <v>6</v>
      </c>
      <c r="C21" s="48">
        <v>5</v>
      </c>
      <c r="D21" s="48">
        <v>5</v>
      </c>
      <c r="E21" s="48">
        <v>6</v>
      </c>
    </row>
    <row r="22" spans="1:5" ht="25.5" x14ac:dyDescent="0.2">
      <c r="A22" s="128" t="s">
        <v>181</v>
      </c>
      <c r="B22" s="48">
        <v>4</v>
      </c>
      <c r="C22" s="48">
        <v>5</v>
      </c>
      <c r="D22" s="48">
        <v>4</v>
      </c>
      <c r="E22" s="48">
        <v>0</v>
      </c>
    </row>
    <row r="23" spans="1:5" x14ac:dyDescent="0.2">
      <c r="A23" s="127" t="s">
        <v>182</v>
      </c>
      <c r="B23" s="48">
        <v>1</v>
      </c>
      <c r="C23" s="48">
        <v>5</v>
      </c>
      <c r="D23" s="48">
        <v>4</v>
      </c>
      <c r="E23" s="48">
        <v>10</v>
      </c>
    </row>
    <row r="24" spans="1:5" x14ac:dyDescent="0.2">
      <c r="A24" s="127" t="s">
        <v>183</v>
      </c>
      <c r="B24" s="48">
        <v>87</v>
      </c>
      <c r="C24" s="48">
        <v>79</v>
      </c>
      <c r="D24" s="48">
        <v>98</v>
      </c>
      <c r="E24" s="48">
        <v>94</v>
      </c>
    </row>
    <row r="25" spans="1:5" x14ac:dyDescent="0.2">
      <c r="A25" s="127" t="s">
        <v>184</v>
      </c>
      <c r="B25" s="48">
        <v>5</v>
      </c>
      <c r="C25" s="48">
        <v>3</v>
      </c>
      <c r="D25" s="48">
        <v>3</v>
      </c>
      <c r="E25" s="48">
        <v>3</v>
      </c>
    </row>
    <row r="26" spans="1:5" ht="26.25" customHeight="1" x14ac:dyDescent="0.2">
      <c r="A26" s="266" t="s">
        <v>185</v>
      </c>
      <c r="B26" s="267"/>
      <c r="C26" s="267"/>
      <c r="D26" s="268"/>
      <c r="E26" s="173"/>
    </row>
    <row r="27" spans="1:5" x14ac:dyDescent="0.2">
      <c r="A27" s="127" t="s">
        <v>115</v>
      </c>
      <c r="B27" s="48">
        <v>13</v>
      </c>
      <c r="C27" s="48">
        <v>9</v>
      </c>
      <c r="D27" s="48">
        <v>11</v>
      </c>
      <c r="E27" s="48">
        <v>9</v>
      </c>
    </row>
    <row r="28" spans="1:5" x14ac:dyDescent="0.2">
      <c r="A28" s="127" t="s">
        <v>186</v>
      </c>
      <c r="B28" s="48">
        <v>13</v>
      </c>
      <c r="C28" s="48">
        <v>8</v>
      </c>
      <c r="D28" s="48">
        <v>7</v>
      </c>
      <c r="E28" s="48">
        <v>12</v>
      </c>
    </row>
    <row r="29" spans="1:5" x14ac:dyDescent="0.2">
      <c r="A29" s="127" t="s">
        <v>187</v>
      </c>
      <c r="B29" s="48">
        <v>25</v>
      </c>
      <c r="C29" s="48">
        <v>25</v>
      </c>
      <c r="D29" s="48">
        <v>27</v>
      </c>
      <c r="E29" s="48">
        <v>31</v>
      </c>
    </row>
    <row r="30" spans="1:5" x14ac:dyDescent="0.2">
      <c r="A30" s="129" t="s">
        <v>114</v>
      </c>
      <c r="B30" s="48">
        <v>7</v>
      </c>
      <c r="C30" s="48">
        <v>8</v>
      </c>
      <c r="D30" s="48">
        <v>7</v>
      </c>
      <c r="E30" s="48">
        <v>7</v>
      </c>
    </row>
    <row r="31" spans="1:5" x14ac:dyDescent="0.2">
      <c r="A31" s="127" t="s">
        <v>188</v>
      </c>
      <c r="B31" s="48">
        <v>5</v>
      </c>
      <c r="C31" s="48">
        <v>6</v>
      </c>
      <c r="D31" s="48">
        <v>4</v>
      </c>
      <c r="E31" s="48">
        <v>1</v>
      </c>
    </row>
    <row r="32" spans="1:5" x14ac:dyDescent="0.2">
      <c r="A32" s="127" t="s">
        <v>189</v>
      </c>
      <c r="B32" s="48">
        <v>91</v>
      </c>
      <c r="C32" s="48">
        <v>86</v>
      </c>
      <c r="D32" s="48">
        <v>104</v>
      </c>
      <c r="E32" s="48">
        <v>107</v>
      </c>
    </row>
    <row r="33" spans="1:5" ht="6.75" customHeight="1" x14ac:dyDescent="0.2">
      <c r="A33" s="33"/>
      <c r="B33" s="31"/>
      <c r="C33" s="31"/>
      <c r="D33" s="31"/>
      <c r="E33" s="31"/>
    </row>
    <row r="34" spans="1:5" ht="15" customHeight="1" x14ac:dyDescent="0.2">
      <c r="A34" s="19" t="s">
        <v>3</v>
      </c>
      <c r="B34" s="48">
        <v>36</v>
      </c>
      <c r="C34" s="48">
        <v>37</v>
      </c>
      <c r="D34" s="48">
        <v>37</v>
      </c>
      <c r="E34" s="48">
        <v>38</v>
      </c>
    </row>
    <row r="35" spans="1:5" ht="15.75" customHeight="1" x14ac:dyDescent="0.2">
      <c r="A35" s="19" t="s">
        <v>158</v>
      </c>
      <c r="B35" s="48">
        <v>33</v>
      </c>
      <c r="C35" s="48">
        <v>34</v>
      </c>
      <c r="D35" s="48">
        <v>34</v>
      </c>
      <c r="E35" s="48">
        <v>34</v>
      </c>
    </row>
    <row r="36" spans="1:5" ht="6.75" customHeight="1" x14ac:dyDescent="0.2">
      <c r="A36" s="33"/>
      <c r="B36" s="31"/>
      <c r="C36" s="31"/>
      <c r="D36" s="31"/>
      <c r="E36" s="31"/>
    </row>
    <row r="37" spans="1:5" x14ac:dyDescent="0.2">
      <c r="A37" s="19" t="s">
        <v>6</v>
      </c>
      <c r="B37" s="48">
        <v>146</v>
      </c>
      <c r="C37" s="48">
        <v>129</v>
      </c>
      <c r="D37" s="48">
        <v>147</v>
      </c>
      <c r="E37" s="48">
        <v>152</v>
      </c>
    </row>
    <row r="38" spans="1:5" x14ac:dyDescent="0.2">
      <c r="A38" s="19" t="s">
        <v>7</v>
      </c>
      <c r="B38" s="48">
        <v>6</v>
      </c>
      <c r="C38" s="48">
        <v>8</v>
      </c>
      <c r="D38" s="48">
        <v>9</v>
      </c>
      <c r="E38" s="48">
        <v>1</v>
      </c>
    </row>
    <row r="39" spans="1:5" x14ac:dyDescent="0.2">
      <c r="A39" s="35" t="s">
        <v>13</v>
      </c>
      <c r="B39" s="72">
        <f>B37/B5</f>
        <v>0.96052631578947367</v>
      </c>
      <c r="C39" s="72">
        <f>C37/C5</f>
        <v>0.94160583941605835</v>
      </c>
      <c r="D39" s="72">
        <f>D37/D5</f>
        <v>0.94230769230769229</v>
      </c>
      <c r="E39" s="72">
        <f>E37/E5</f>
        <v>0.99346405228758172</v>
      </c>
    </row>
    <row r="40" spans="1:5" ht="6.75" customHeight="1" x14ac:dyDescent="0.2">
      <c r="A40" s="33"/>
      <c r="B40" s="31"/>
      <c r="C40" s="31"/>
      <c r="D40" s="31"/>
      <c r="E40" s="31"/>
    </row>
    <row r="41" spans="1:5" x14ac:dyDescent="0.2">
      <c r="A41" s="19" t="s">
        <v>9</v>
      </c>
      <c r="B41" s="48">
        <v>140</v>
      </c>
      <c r="C41" s="48">
        <v>135</v>
      </c>
      <c r="D41" s="48">
        <v>145</v>
      </c>
      <c r="E41" s="48">
        <v>150</v>
      </c>
    </row>
    <row r="42" spans="1:5" x14ac:dyDescent="0.2">
      <c r="A42" s="19" t="s">
        <v>8</v>
      </c>
      <c r="B42" s="48">
        <v>12</v>
      </c>
      <c r="C42" s="48">
        <v>2</v>
      </c>
      <c r="D42" s="48">
        <v>11</v>
      </c>
      <c r="E42" s="48">
        <v>3</v>
      </c>
    </row>
    <row r="43" spans="1:5" ht="6.75" customHeight="1" x14ac:dyDescent="0.2">
      <c r="A43" s="33"/>
      <c r="B43" s="31"/>
      <c r="C43" s="31"/>
      <c r="D43" s="31"/>
      <c r="E43" s="31"/>
    </row>
    <row r="44" spans="1:5" x14ac:dyDescent="0.2">
      <c r="A44" s="65" t="s">
        <v>127</v>
      </c>
      <c r="B44" s="18">
        <v>36</v>
      </c>
      <c r="C44" s="49">
        <v>36</v>
      </c>
      <c r="D44" s="49">
        <v>57</v>
      </c>
      <c r="E44" s="49">
        <v>62</v>
      </c>
    </row>
    <row r="45" spans="1:5" x14ac:dyDescent="0.2">
      <c r="A45" s="66"/>
      <c r="B45" s="73">
        <f>B44/B5</f>
        <v>0.23684210526315788</v>
      </c>
      <c r="C45" s="73">
        <f>C44/C5</f>
        <v>0.26277372262773724</v>
      </c>
      <c r="D45" s="73">
        <f>D44/D5</f>
        <v>0.36538461538461536</v>
      </c>
      <c r="E45" s="73">
        <f>E44/E5</f>
        <v>0.40522875816993464</v>
      </c>
    </row>
    <row r="46" spans="1:5" x14ac:dyDescent="0.2">
      <c r="A46" s="65" t="s">
        <v>96</v>
      </c>
      <c r="B46" s="18">
        <v>48</v>
      </c>
      <c r="C46" s="49">
        <v>54</v>
      </c>
      <c r="D46" s="49">
        <v>72</v>
      </c>
      <c r="E46" s="49">
        <v>82</v>
      </c>
    </row>
    <row r="47" spans="1:5" x14ac:dyDescent="0.2">
      <c r="A47" s="66" t="s">
        <v>99</v>
      </c>
      <c r="B47" s="73">
        <f>B46/B5</f>
        <v>0.31578947368421051</v>
      </c>
      <c r="C47" s="73">
        <f>C46/C5</f>
        <v>0.39416058394160586</v>
      </c>
      <c r="D47" s="73">
        <f>D46/D5</f>
        <v>0.46153846153846156</v>
      </c>
      <c r="E47" s="73">
        <f>E46/E5</f>
        <v>0.53594771241830064</v>
      </c>
    </row>
    <row r="48" spans="1:5" x14ac:dyDescent="0.2">
      <c r="A48" s="65" t="s">
        <v>113</v>
      </c>
      <c r="B48" s="49">
        <v>37</v>
      </c>
      <c r="C48" s="49">
        <v>43</v>
      </c>
      <c r="D48" s="49">
        <v>42</v>
      </c>
      <c r="E48" s="49">
        <v>41</v>
      </c>
    </row>
    <row r="49" spans="1:6" x14ac:dyDescent="0.2">
      <c r="A49" s="66" t="s">
        <v>97</v>
      </c>
      <c r="B49" s="73">
        <f>B48/B5</f>
        <v>0.24342105263157895</v>
      </c>
      <c r="C49" s="73">
        <f>C48/C5</f>
        <v>0.31386861313868614</v>
      </c>
      <c r="D49" s="73">
        <f>D48/D5</f>
        <v>0.26923076923076922</v>
      </c>
      <c r="E49" s="73">
        <f>E48/E5</f>
        <v>0.26797385620915032</v>
      </c>
    </row>
    <row r="50" spans="1:6" x14ac:dyDescent="0.2">
      <c r="A50" s="265" t="s">
        <v>98</v>
      </c>
      <c r="B50" s="49">
        <v>2</v>
      </c>
      <c r="C50" s="49">
        <v>3</v>
      </c>
      <c r="D50" s="49">
        <v>4</v>
      </c>
      <c r="E50" s="49">
        <v>4</v>
      </c>
    </row>
    <row r="51" spans="1:6" x14ac:dyDescent="0.2">
      <c r="A51" s="265"/>
      <c r="B51" s="73">
        <f>B50/B5</f>
        <v>1.3157894736842105E-2</v>
      </c>
      <c r="C51" s="73">
        <f>C50/C5</f>
        <v>2.1897810218978103E-2</v>
      </c>
      <c r="D51" s="73">
        <f>D50/D5</f>
        <v>2.564102564102564E-2</v>
      </c>
      <c r="E51" s="73">
        <f>E50/E5</f>
        <v>2.6143790849673203E-2</v>
      </c>
    </row>
    <row r="52" spans="1:6" x14ac:dyDescent="0.2">
      <c r="A52" s="265" t="s">
        <v>159</v>
      </c>
      <c r="B52" s="49">
        <v>10</v>
      </c>
      <c r="C52" s="49">
        <v>12</v>
      </c>
      <c r="D52" s="49">
        <v>11</v>
      </c>
      <c r="E52" s="49">
        <v>12</v>
      </c>
    </row>
    <row r="53" spans="1:6" x14ac:dyDescent="0.2">
      <c r="A53" s="265"/>
      <c r="B53" s="73">
        <f>B52/B5</f>
        <v>6.5789473684210523E-2</v>
      </c>
      <c r="C53" s="73">
        <f>C52/C5</f>
        <v>8.7591240875912413E-2</v>
      </c>
      <c r="D53" s="73">
        <f>D52/D5</f>
        <v>7.0512820512820512E-2</v>
      </c>
      <c r="E53" s="73">
        <f>E52/E5</f>
        <v>7.8431372549019607E-2</v>
      </c>
    </row>
    <row r="54" spans="1:6" x14ac:dyDescent="0.2">
      <c r="B54"/>
      <c r="C54"/>
      <c r="D54"/>
      <c r="E54"/>
    </row>
    <row r="55" spans="1:6" ht="57.75" customHeight="1" x14ac:dyDescent="0.25">
      <c r="A55" s="198" t="s">
        <v>288</v>
      </c>
      <c r="B55"/>
      <c r="C55"/>
      <c r="D55"/>
      <c r="E55" s="216" t="s">
        <v>299</v>
      </c>
      <c r="F55" s="42"/>
    </row>
    <row r="56" spans="1:6" ht="31.5" x14ac:dyDescent="0.25">
      <c r="A56" s="217" t="s">
        <v>116</v>
      </c>
      <c r="B56" s="218" t="s">
        <v>133</v>
      </c>
      <c r="C56" s="218" t="s">
        <v>137</v>
      </c>
      <c r="D56" s="218" t="s">
        <v>165</v>
      </c>
      <c r="E56" s="219" t="s">
        <v>219</v>
      </c>
    </row>
    <row r="57" spans="1:6" ht="26.25" x14ac:dyDescent="0.25">
      <c r="A57" s="220" t="s">
        <v>221</v>
      </c>
      <c r="B57" s="221">
        <v>114.8</v>
      </c>
      <c r="C57" s="221">
        <v>109.1</v>
      </c>
      <c r="D57" s="221">
        <v>120.1</v>
      </c>
      <c r="E57" s="215" t="s">
        <v>300</v>
      </c>
    </row>
    <row r="58" spans="1:6" x14ac:dyDescent="0.2">
      <c r="A58" s="222" t="s">
        <v>34</v>
      </c>
      <c r="B58" s="223">
        <v>105</v>
      </c>
      <c r="C58" s="223">
        <v>105</v>
      </c>
      <c r="D58" s="224">
        <v>105</v>
      </c>
      <c r="E58" s="224">
        <v>105</v>
      </c>
    </row>
    <row r="59" spans="1:6" x14ac:dyDescent="0.2">
      <c r="A59" s="225" t="s">
        <v>35</v>
      </c>
      <c r="B59" s="226">
        <f>B57-B58</f>
        <v>9.7999999999999972</v>
      </c>
      <c r="C59" s="226">
        <f>C57-C58</f>
        <v>4.0999999999999943</v>
      </c>
      <c r="D59" s="226">
        <f>D57-D58</f>
        <v>15.099999999999994</v>
      </c>
      <c r="E59" s="227" t="s">
        <v>301</v>
      </c>
    </row>
    <row r="60" spans="1:6" x14ac:dyDescent="0.2">
      <c r="A60" s="225"/>
      <c r="B60" s="228"/>
      <c r="C60" s="228"/>
      <c r="D60" s="228"/>
      <c r="E60" s="228"/>
    </row>
    <row r="61" spans="1:6" ht="28.5" x14ac:dyDescent="0.2">
      <c r="A61" s="217" t="s">
        <v>222</v>
      </c>
      <c r="B61" s="218" t="s">
        <v>133</v>
      </c>
      <c r="C61" s="218" t="s">
        <v>137</v>
      </c>
      <c r="D61" s="218" t="s">
        <v>165</v>
      </c>
      <c r="E61" s="218" t="s">
        <v>219</v>
      </c>
    </row>
    <row r="62" spans="1:6" ht="26.25" x14ac:dyDescent="0.25">
      <c r="A62" s="229" t="s">
        <v>218</v>
      </c>
      <c r="B62" s="230">
        <v>89.8</v>
      </c>
      <c r="C62" s="230">
        <v>84.1</v>
      </c>
      <c r="D62" s="230">
        <v>95.1</v>
      </c>
      <c r="E62" s="215" t="s">
        <v>302</v>
      </c>
    </row>
    <row r="63" spans="1:6" x14ac:dyDescent="0.2">
      <c r="A63" s="222" t="s">
        <v>34</v>
      </c>
      <c r="B63" s="223">
        <v>85</v>
      </c>
      <c r="C63" s="223">
        <v>85</v>
      </c>
      <c r="D63" s="224">
        <v>85</v>
      </c>
      <c r="E63" s="224">
        <v>85</v>
      </c>
    </row>
    <row r="64" spans="1:6" x14ac:dyDescent="0.2">
      <c r="A64" s="225" t="s">
        <v>35</v>
      </c>
      <c r="B64" s="226">
        <f>B62-B63</f>
        <v>4.7999999999999972</v>
      </c>
      <c r="C64" s="226">
        <f>C62-C63</f>
        <v>-0.90000000000000568</v>
      </c>
      <c r="D64" s="226">
        <f>D62-D63</f>
        <v>10.099999999999994</v>
      </c>
      <c r="E64" s="227" t="s">
        <v>303</v>
      </c>
    </row>
    <row r="65" spans="1:5" x14ac:dyDescent="0.2">
      <c r="A65" s="225"/>
      <c r="B65" s="228"/>
      <c r="C65" s="228"/>
      <c r="D65" s="228"/>
      <c r="E65" s="228"/>
    </row>
    <row r="66" spans="1:5" ht="28.5" x14ac:dyDescent="0.2">
      <c r="A66" s="217" t="s">
        <v>223</v>
      </c>
      <c r="B66" s="218" t="s">
        <v>133</v>
      </c>
      <c r="C66" s="218" t="s">
        <v>137</v>
      </c>
      <c r="D66" s="218" t="s">
        <v>165</v>
      </c>
      <c r="E66" s="218" t="s">
        <v>219</v>
      </c>
    </row>
    <row r="67" spans="1:5" ht="26.25" x14ac:dyDescent="0.25">
      <c r="A67" s="229" t="s">
        <v>218</v>
      </c>
      <c r="B67" s="230">
        <v>25</v>
      </c>
      <c r="C67" s="230">
        <v>25</v>
      </c>
      <c r="D67" s="230">
        <v>25</v>
      </c>
      <c r="E67" s="215" t="s">
        <v>304</v>
      </c>
    </row>
    <row r="68" spans="1:5" x14ac:dyDescent="0.2">
      <c r="A68" s="222" t="s">
        <v>34</v>
      </c>
      <c r="B68" s="223">
        <v>20</v>
      </c>
      <c r="C68" s="223">
        <v>20</v>
      </c>
      <c r="D68" s="224">
        <v>20</v>
      </c>
      <c r="E68" s="224">
        <v>20</v>
      </c>
    </row>
    <row r="69" spans="1:5" x14ac:dyDescent="0.2">
      <c r="A69" s="225" t="s">
        <v>35</v>
      </c>
      <c r="B69" s="226">
        <f>B67-B68</f>
        <v>5</v>
      </c>
      <c r="C69" s="226">
        <f>C67-C68</f>
        <v>5</v>
      </c>
      <c r="D69" s="226">
        <f>D67-D68</f>
        <v>5</v>
      </c>
      <c r="E69" s="227" t="s">
        <v>305</v>
      </c>
    </row>
    <row r="70" spans="1:5" x14ac:dyDescent="0.2">
      <c r="A70" s="172"/>
      <c r="B70" s="168"/>
      <c r="C70" s="168"/>
      <c r="D70" s="168"/>
      <c r="E70" s="168"/>
    </row>
    <row r="71" spans="1:5" s="44" customFormat="1" x14ac:dyDescent="0.2">
      <c r="A71" s="50" t="s">
        <v>32</v>
      </c>
      <c r="B71" s="45"/>
      <c r="C71" s="45"/>
      <c r="D71" s="45"/>
      <c r="E71" s="45"/>
    </row>
    <row r="72" spans="1:5" s="44" customFormat="1" ht="32.25" customHeight="1" x14ac:dyDescent="0.2">
      <c r="A72" s="263" t="s">
        <v>166</v>
      </c>
      <c r="B72" s="264"/>
      <c r="C72" s="264"/>
      <c r="D72" s="264"/>
      <c r="E72" s="264"/>
    </row>
    <row r="73" spans="1:5" x14ac:dyDescent="0.2">
      <c r="B73"/>
      <c r="C73"/>
      <c r="D73"/>
      <c r="E73"/>
    </row>
    <row r="74" spans="1:5" x14ac:dyDescent="0.2">
      <c r="B74"/>
      <c r="C74"/>
      <c r="D74"/>
      <c r="E74"/>
    </row>
    <row r="75" spans="1:5" x14ac:dyDescent="0.2">
      <c r="B75"/>
      <c r="C75"/>
      <c r="D75"/>
      <c r="E75"/>
    </row>
    <row r="76" spans="1:5" x14ac:dyDescent="0.2">
      <c r="B76"/>
      <c r="C76"/>
      <c r="D76"/>
      <c r="E76"/>
    </row>
    <row r="77" spans="1:5" x14ac:dyDescent="0.2">
      <c r="B77"/>
      <c r="C77"/>
      <c r="D77"/>
      <c r="E77"/>
    </row>
    <row r="78" spans="1:5" x14ac:dyDescent="0.2">
      <c r="B78"/>
      <c r="C78"/>
      <c r="D78"/>
      <c r="E78"/>
    </row>
    <row r="79" spans="1:5" x14ac:dyDescent="0.2">
      <c r="B79"/>
      <c r="C79"/>
      <c r="D79"/>
      <c r="E79"/>
    </row>
    <row r="80" spans="1:5" x14ac:dyDescent="0.2">
      <c r="B80"/>
      <c r="C80"/>
      <c r="D80"/>
      <c r="E80"/>
    </row>
    <row r="81" spans="2:5" x14ac:dyDescent="0.2">
      <c r="B81"/>
      <c r="C81"/>
      <c r="D81"/>
      <c r="E81"/>
    </row>
  </sheetData>
  <mergeCells count="5">
    <mergeCell ref="A72:E72"/>
    <mergeCell ref="A50:A51"/>
    <mergeCell ref="A52:A53"/>
    <mergeCell ref="A17:D17"/>
    <mergeCell ref="A26:D26"/>
  </mergeCells>
  <phoneticPr fontId="0" type="noConversion"/>
  <printOptions horizontalCentered="1"/>
  <pageMargins left="0.5" right="0.5" top="0.5" bottom="0.5" header="0.5" footer="0.25"/>
  <pageSetup orientation="portrait" r:id="rId1"/>
  <headerFooter alignWithMargins="0">
    <oddFooter xml:space="preserve">&amp;L&amp;8MPA Enrollment Fall 10-13&amp;R&amp;8Institutional Research &amp; Assessment </oddFooter>
  </headerFooter>
  <rowBreaks count="1" manualBreakCount="1">
    <brk id="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11" zoomScaleNormal="100" workbookViewId="0">
      <selection activeCell="G34" sqref="G34"/>
    </sheetView>
  </sheetViews>
  <sheetFormatPr defaultRowHeight="12.75" x14ac:dyDescent="0.2"/>
  <sheetData>
    <row r="1" spans="1:12" x14ac:dyDescent="0.2">
      <c r="A1" s="26" t="s">
        <v>134</v>
      </c>
    </row>
    <row r="2" spans="1:12" x14ac:dyDescent="0.2">
      <c r="A2" s="77" t="s">
        <v>135</v>
      </c>
    </row>
    <row r="4" spans="1:12" ht="25.5" x14ac:dyDescent="0.2">
      <c r="A4" s="199" t="s">
        <v>123</v>
      </c>
      <c r="B4" s="200" t="s">
        <v>119</v>
      </c>
      <c r="C4" s="200" t="s">
        <v>120</v>
      </c>
      <c r="D4" s="201" t="s">
        <v>121</v>
      </c>
    </row>
    <row r="5" spans="1:12" x14ac:dyDescent="0.2">
      <c r="A5" s="202" t="s">
        <v>162</v>
      </c>
      <c r="B5" s="140">
        <f>D5-C5</f>
        <v>90.4</v>
      </c>
      <c r="C5" s="141">
        <v>22.6</v>
      </c>
      <c r="D5" s="203">
        <v>113</v>
      </c>
    </row>
    <row r="6" spans="1:12" x14ac:dyDescent="0.2">
      <c r="A6" s="202" t="s">
        <v>163</v>
      </c>
      <c r="B6" s="140">
        <f>D6-C6</f>
        <v>82.5</v>
      </c>
      <c r="C6" s="207">
        <v>18.399999999999999</v>
      </c>
      <c r="D6" s="208">
        <v>100.9</v>
      </c>
    </row>
    <row r="7" spans="1:12" x14ac:dyDescent="0.2">
      <c r="A7" s="202" t="s">
        <v>164</v>
      </c>
      <c r="B7" s="140">
        <f>D7-C7</f>
        <v>82.7</v>
      </c>
      <c r="C7" s="207">
        <v>15.2</v>
      </c>
      <c r="D7" s="208">
        <v>97.9</v>
      </c>
    </row>
    <row r="8" spans="1:12" x14ac:dyDescent="0.2">
      <c r="A8" s="204" t="s">
        <v>94</v>
      </c>
      <c r="B8" s="205">
        <f>D8-C8</f>
        <v>85.2</v>
      </c>
      <c r="C8" s="205">
        <f>AVERAGE(C5:C7)</f>
        <v>18.733333333333334</v>
      </c>
      <c r="D8" s="206">
        <f>AVERAGE(D5:D7)</f>
        <v>103.93333333333334</v>
      </c>
    </row>
    <row r="10" spans="1:12" ht="25.5" x14ac:dyDescent="0.2">
      <c r="A10" s="199" t="s">
        <v>122</v>
      </c>
      <c r="B10" s="200" t="s">
        <v>119</v>
      </c>
      <c r="C10" s="200" t="s">
        <v>120</v>
      </c>
      <c r="D10" s="201" t="s">
        <v>121</v>
      </c>
    </row>
    <row r="11" spans="1:12" x14ac:dyDescent="0.2">
      <c r="A11" s="202" t="s">
        <v>162</v>
      </c>
      <c r="B11" s="140">
        <f>D11-C11</f>
        <v>95.9</v>
      </c>
      <c r="C11" s="141">
        <v>18.399999999999999</v>
      </c>
      <c r="D11" s="203">
        <v>114.3</v>
      </c>
    </row>
    <row r="12" spans="1:12" x14ac:dyDescent="0.2">
      <c r="A12" s="202" t="s">
        <v>163</v>
      </c>
      <c r="B12" s="140">
        <f>D12-C12</f>
        <v>91.9</v>
      </c>
      <c r="C12" s="207">
        <v>17.899999999999999</v>
      </c>
      <c r="D12" s="203">
        <v>109.8</v>
      </c>
    </row>
    <row r="13" spans="1:12" x14ac:dyDescent="0.2">
      <c r="A13" s="202" t="s">
        <v>164</v>
      </c>
      <c r="B13" s="140">
        <f>D13-C13</f>
        <v>94.399999999999991</v>
      </c>
      <c r="C13" s="207">
        <v>18.2</v>
      </c>
      <c r="D13" s="203">
        <v>112.6</v>
      </c>
    </row>
    <row r="14" spans="1:12" x14ac:dyDescent="0.2">
      <c r="A14" s="204" t="s">
        <v>94</v>
      </c>
      <c r="B14" s="205">
        <f>D14-C14</f>
        <v>94.066666666666663</v>
      </c>
      <c r="C14" s="205">
        <f>AVERAGE(C11:C13)</f>
        <v>18.166666666666668</v>
      </c>
      <c r="D14" s="206">
        <f>AVERAGE(D11:D13)</f>
        <v>112.23333333333333</v>
      </c>
    </row>
    <row r="16" spans="1:12" ht="25.5" x14ac:dyDescent="0.2">
      <c r="A16" s="199" t="s">
        <v>125</v>
      </c>
      <c r="B16" s="200" t="s">
        <v>119</v>
      </c>
      <c r="C16" s="200" t="s">
        <v>120</v>
      </c>
      <c r="D16" s="201" t="s">
        <v>121</v>
      </c>
      <c r="J16" s="105" t="s">
        <v>151</v>
      </c>
      <c r="K16" s="105" t="s">
        <v>150</v>
      </c>
      <c r="L16" s="105" t="s">
        <v>121</v>
      </c>
    </row>
    <row r="17" spans="1:12" x14ac:dyDescent="0.2">
      <c r="A17" s="202" t="s">
        <v>162</v>
      </c>
      <c r="B17" s="140">
        <f>D17-C17</f>
        <v>96.6</v>
      </c>
      <c r="C17" s="141">
        <v>28</v>
      </c>
      <c r="D17" s="203">
        <v>124.6</v>
      </c>
      <c r="I17" s="105" t="s">
        <v>152</v>
      </c>
      <c r="J17" s="106">
        <f>B17+B23 +B29</f>
        <v>283.3</v>
      </c>
      <c r="K17" s="106">
        <f>C17+C23+C29</f>
        <v>83</v>
      </c>
      <c r="L17" s="106">
        <f>SUM(J17:K17)</f>
        <v>366.3</v>
      </c>
    </row>
    <row r="18" spans="1:12" x14ac:dyDescent="0.2">
      <c r="A18" s="202" t="s">
        <v>163</v>
      </c>
      <c r="B18" s="140">
        <f>D18-C18</f>
        <v>88.199999999999989</v>
      </c>
      <c r="C18" s="207">
        <v>24.6</v>
      </c>
      <c r="D18" s="203">
        <v>112.8</v>
      </c>
      <c r="E18" s="75"/>
      <c r="I18" s="105" t="s">
        <v>153</v>
      </c>
      <c r="J18" s="106">
        <f>B18+B24+B30</f>
        <v>269</v>
      </c>
      <c r="K18" s="106">
        <f>C18+C24+C30</f>
        <v>74.400000000000006</v>
      </c>
      <c r="L18" s="106">
        <f>SUM(J18:K18)</f>
        <v>343.4</v>
      </c>
    </row>
    <row r="19" spans="1:12" x14ac:dyDescent="0.2">
      <c r="A19" s="202" t="s">
        <v>164</v>
      </c>
      <c r="B19" s="140">
        <f>D19-C19</f>
        <v>84.5</v>
      </c>
      <c r="C19" s="207">
        <v>22.4</v>
      </c>
      <c r="D19" s="203">
        <v>106.9</v>
      </c>
      <c r="E19" s="75"/>
      <c r="I19" s="105" t="s">
        <v>154</v>
      </c>
      <c r="J19" s="106">
        <f>B19+B25+B31</f>
        <v>254.6</v>
      </c>
      <c r="K19" s="106">
        <f>C19+C25+C31</f>
        <v>67.599999999999994</v>
      </c>
      <c r="L19" s="106">
        <f>SUM(J19:K19)</f>
        <v>322.2</v>
      </c>
    </row>
    <row r="20" spans="1:12" x14ac:dyDescent="0.2">
      <c r="A20" s="204" t="s">
        <v>94</v>
      </c>
      <c r="B20" s="205">
        <f>D20-C20</f>
        <v>89.766666666666652</v>
      </c>
      <c r="C20" s="205">
        <f>AVERAGE(C17:C19)</f>
        <v>25</v>
      </c>
      <c r="D20" s="206">
        <f>AVERAGE(D17:D19)</f>
        <v>114.76666666666665</v>
      </c>
      <c r="E20" s="75"/>
      <c r="F20" s="107"/>
      <c r="G20" s="105" t="s">
        <v>146</v>
      </c>
      <c r="H20" s="105"/>
      <c r="I20" s="105"/>
      <c r="J20" s="105">
        <f>J18/J17</f>
        <v>0.9495234733498058</v>
      </c>
      <c r="K20" s="105">
        <f>K18/K17</f>
        <v>0.89638554216867472</v>
      </c>
      <c r="L20" s="105">
        <f>L18/L17</f>
        <v>0.93748293748293743</v>
      </c>
    </row>
    <row r="21" spans="1:12" x14ac:dyDescent="0.2">
      <c r="E21" s="75"/>
      <c r="G21" s="105" t="s">
        <v>147</v>
      </c>
      <c r="H21" s="105"/>
      <c r="I21" s="105"/>
      <c r="J21" s="114">
        <f>J19/J17</f>
        <v>0.89869396399576418</v>
      </c>
      <c r="K21" s="105">
        <f>K19/K17</f>
        <v>0.81445783132530114</v>
      </c>
      <c r="L21" s="105">
        <f>L19/L17</f>
        <v>0.87960687960687955</v>
      </c>
    </row>
    <row r="22" spans="1:12" ht="25.5" x14ac:dyDescent="0.2">
      <c r="A22" s="199" t="s">
        <v>141</v>
      </c>
      <c r="B22" s="200" t="s">
        <v>119</v>
      </c>
      <c r="C22" s="200" t="s">
        <v>120</v>
      </c>
      <c r="D22" s="201" t="s">
        <v>121</v>
      </c>
      <c r="F22" s="107"/>
      <c r="G22" s="105" t="s">
        <v>160</v>
      </c>
      <c r="H22" s="105"/>
      <c r="I22" s="105"/>
      <c r="J22" s="105">
        <f>J19/J18</f>
        <v>0.94646840148698885</v>
      </c>
      <c r="K22" s="105">
        <f>K19/K18</f>
        <v>0.90860215053763427</v>
      </c>
      <c r="L22" s="105">
        <f>L19/L18</f>
        <v>0.9382644146767618</v>
      </c>
    </row>
    <row r="23" spans="1:12" x14ac:dyDescent="0.2">
      <c r="A23" s="202" t="s">
        <v>162</v>
      </c>
      <c r="B23" s="140">
        <f>D23-C23</f>
        <v>87.5</v>
      </c>
      <c r="C23" s="141">
        <v>26.8</v>
      </c>
      <c r="D23" s="203">
        <v>114.3</v>
      </c>
      <c r="G23" s="108" t="s">
        <v>148</v>
      </c>
    </row>
    <row r="24" spans="1:12" x14ac:dyDescent="0.2">
      <c r="A24" s="202" t="s">
        <v>163</v>
      </c>
      <c r="B24" s="140">
        <f>D24-C24</f>
        <v>83.2</v>
      </c>
      <c r="C24" s="141">
        <v>26</v>
      </c>
      <c r="D24" s="203">
        <v>109.2</v>
      </c>
      <c r="E24" s="105"/>
      <c r="F24" s="107"/>
      <c r="G24" s="108" t="s">
        <v>149</v>
      </c>
    </row>
    <row r="25" spans="1:12" x14ac:dyDescent="0.2">
      <c r="A25" s="202" t="s">
        <v>164</v>
      </c>
      <c r="B25" s="140">
        <f>D25-C25</f>
        <v>81.5</v>
      </c>
      <c r="C25" s="141">
        <v>22.2</v>
      </c>
      <c r="D25" s="203">
        <v>103.7</v>
      </c>
      <c r="E25" s="105"/>
    </row>
    <row r="26" spans="1:12" x14ac:dyDescent="0.2">
      <c r="A26" s="204" t="s">
        <v>94</v>
      </c>
      <c r="B26" s="205">
        <f>D26-C26</f>
        <v>84.066666666666663</v>
      </c>
      <c r="C26" s="205">
        <f>AVERAGE(C23:C25)</f>
        <v>25</v>
      </c>
      <c r="D26" s="206">
        <f>AVERAGE(D23:D25)</f>
        <v>109.06666666666666</v>
      </c>
      <c r="E26" s="105"/>
      <c r="H26" s="212" t="s">
        <v>297</v>
      </c>
      <c r="I26" s="212"/>
      <c r="J26" s="212"/>
      <c r="K26" s="212"/>
    </row>
    <row r="28" spans="1:12" ht="25.5" x14ac:dyDescent="0.2">
      <c r="A28" s="199" t="s">
        <v>161</v>
      </c>
      <c r="B28" s="200" t="s">
        <v>119</v>
      </c>
      <c r="C28" s="200" t="s">
        <v>120</v>
      </c>
      <c r="D28" s="201" t="s">
        <v>121</v>
      </c>
    </row>
    <row r="29" spans="1:12" x14ac:dyDescent="0.2">
      <c r="A29" s="202" t="s">
        <v>162</v>
      </c>
      <c r="B29" s="140">
        <f>D29-C29</f>
        <v>99.2</v>
      </c>
      <c r="C29" s="141">
        <v>28.2</v>
      </c>
      <c r="D29" s="203">
        <v>127.4</v>
      </c>
      <c r="G29" s="115"/>
      <c r="H29" s="115"/>
      <c r="I29" s="115"/>
    </row>
    <row r="30" spans="1:12" x14ac:dyDescent="0.2">
      <c r="A30" s="202" t="s">
        <v>163</v>
      </c>
      <c r="B30" s="140">
        <f>D30-C30</f>
        <v>97.600000000000009</v>
      </c>
      <c r="C30" s="141">
        <v>23.8</v>
      </c>
      <c r="D30" s="203">
        <v>121.4</v>
      </c>
      <c r="G30" s="146"/>
      <c r="H30" s="146"/>
      <c r="I30" s="146"/>
    </row>
    <row r="31" spans="1:12" x14ac:dyDescent="0.2">
      <c r="A31" s="202" t="s">
        <v>164</v>
      </c>
      <c r="B31" s="140">
        <f>D31-C31</f>
        <v>88.6</v>
      </c>
      <c r="C31" s="141">
        <v>23</v>
      </c>
      <c r="D31" s="203">
        <v>111.6</v>
      </c>
      <c r="G31" s="105"/>
    </row>
    <row r="32" spans="1:12" x14ac:dyDescent="0.2">
      <c r="A32" s="204" t="s">
        <v>94</v>
      </c>
      <c r="B32" s="205">
        <f>D32-C32</f>
        <v>95.133333333333326</v>
      </c>
      <c r="C32" s="205">
        <f>AVERAGE(C29:C31)</f>
        <v>25</v>
      </c>
      <c r="D32" s="206">
        <f>AVERAGE(D29:D31)</f>
        <v>120.13333333333333</v>
      </c>
    </row>
    <row r="33" spans="1:5" ht="13.5" thickBot="1" x14ac:dyDescent="0.25"/>
    <row r="34" spans="1:5" ht="25.5" x14ac:dyDescent="0.2">
      <c r="A34" s="136" t="s">
        <v>289</v>
      </c>
      <c r="B34" s="137" t="s">
        <v>119</v>
      </c>
      <c r="C34" s="137" t="s">
        <v>120</v>
      </c>
      <c r="D34" s="138" t="s">
        <v>121</v>
      </c>
    </row>
    <row r="35" spans="1:5" x14ac:dyDescent="0.2">
      <c r="A35" s="139" t="s">
        <v>162</v>
      </c>
      <c r="B35" s="140">
        <f>D35-C35</f>
        <v>103.5</v>
      </c>
      <c r="C35" s="141">
        <v>23.6</v>
      </c>
      <c r="D35" s="142">
        <v>127.1</v>
      </c>
    </row>
    <row r="36" spans="1:5" x14ac:dyDescent="0.2">
      <c r="A36" s="139" t="s">
        <v>163</v>
      </c>
      <c r="B36" s="213">
        <f>B35*J20</f>
        <v>98.275679491704906</v>
      </c>
      <c r="C36" s="213">
        <f>C35*K20</f>
        <v>21.154698795180725</v>
      </c>
      <c r="D36" s="214">
        <f>SUM(B36:C36)</f>
        <v>119.43037828688563</v>
      </c>
      <c r="E36" s="105" t="s">
        <v>298</v>
      </c>
    </row>
    <row r="37" spans="1:5" x14ac:dyDescent="0.2">
      <c r="A37" s="139" t="s">
        <v>164</v>
      </c>
      <c r="B37" s="213">
        <f>B36*J22</f>
        <v>93.014825273561598</v>
      </c>
      <c r="C37" s="213">
        <f>C36*K22</f>
        <v>19.221204819277109</v>
      </c>
      <c r="D37" s="214">
        <f>SUM(B37:C37)</f>
        <v>112.2360300928387</v>
      </c>
    </row>
    <row r="38" spans="1:5" ht="13.5" thickBot="1" x14ac:dyDescent="0.25">
      <c r="A38" s="143" t="s">
        <v>94</v>
      </c>
      <c r="B38" s="144">
        <f>D38-C38</f>
        <v>98.263501588422159</v>
      </c>
      <c r="C38" s="144">
        <f>AVERAGE(C35:C37)</f>
        <v>21.325301204819279</v>
      </c>
      <c r="D38" s="145">
        <f>AVERAGE(D35:D37)</f>
        <v>119.58880279324144</v>
      </c>
    </row>
  </sheetData>
  <phoneticPr fontId="17" type="noConversion"/>
  <pageMargins left="0.75" right="0.75" top="1" bottom="1" header="0.5" footer="0.5"/>
  <pageSetup scale="10" orientation="landscape" r:id="rId1"/>
  <headerFooter alignWithMargins="0">
    <oddFooter>&amp;L&amp;8MPA FTE detail by quarter&amp;R&amp;8Institutional Research &amp;  Assessment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85" zoomScaleNormal="85" workbookViewId="0">
      <selection activeCell="G19" sqref="G19"/>
    </sheetView>
  </sheetViews>
  <sheetFormatPr defaultRowHeight="12.75" x14ac:dyDescent="0.2"/>
  <cols>
    <col min="1" max="1" width="28.7109375" customWidth="1"/>
    <col min="2" max="19" width="10.28515625" customWidth="1"/>
  </cols>
  <sheetData>
    <row r="1" spans="1:17" ht="18" x14ac:dyDescent="0.25">
      <c r="A1" s="191" t="s">
        <v>18</v>
      </c>
      <c r="F1" s="42"/>
    </row>
    <row r="2" spans="1:17" ht="15.75" x14ac:dyDescent="0.25">
      <c r="A2" s="5" t="s">
        <v>284</v>
      </c>
      <c r="C2" s="167"/>
      <c r="F2" s="42"/>
    </row>
    <row r="3" spans="1:17" x14ac:dyDescent="0.2">
      <c r="A3" s="77"/>
      <c r="F3" s="42"/>
    </row>
    <row r="4" spans="1:17" ht="15" x14ac:dyDescent="0.25">
      <c r="A4" s="192" t="s">
        <v>296</v>
      </c>
      <c r="F4" s="42"/>
    </row>
    <row r="5" spans="1:17" x14ac:dyDescent="0.2">
      <c r="A5" s="41" t="s">
        <v>4</v>
      </c>
      <c r="B5" s="183" t="s">
        <v>264</v>
      </c>
      <c r="C5" s="183" t="s">
        <v>265</v>
      </c>
      <c r="D5" s="183" t="s">
        <v>266</v>
      </c>
      <c r="E5" s="183" t="s">
        <v>267</v>
      </c>
      <c r="F5" s="183" t="s">
        <v>268</v>
      </c>
      <c r="G5" s="183" t="s">
        <v>269</v>
      </c>
      <c r="H5" s="183" t="s">
        <v>270</v>
      </c>
      <c r="I5" s="183" t="s">
        <v>271</v>
      </c>
      <c r="J5" s="183" t="s">
        <v>272</v>
      </c>
      <c r="K5" s="184" t="s">
        <v>273</v>
      </c>
      <c r="L5" s="184" t="s">
        <v>274</v>
      </c>
      <c r="M5" s="52" t="s">
        <v>275</v>
      </c>
      <c r="N5" s="52" t="s">
        <v>133</v>
      </c>
      <c r="O5" s="52" t="s">
        <v>137</v>
      </c>
      <c r="P5" s="52" t="s">
        <v>165</v>
      </c>
      <c r="Q5" s="52" t="s">
        <v>219</v>
      </c>
    </row>
    <row r="6" spans="1:17" ht="30" x14ac:dyDescent="0.25">
      <c r="A6" s="169" t="s">
        <v>19</v>
      </c>
      <c r="B6" s="176">
        <v>25</v>
      </c>
      <c r="C6" s="176">
        <v>39</v>
      </c>
      <c r="D6" s="176">
        <v>27</v>
      </c>
      <c r="E6" s="176">
        <v>24</v>
      </c>
      <c r="F6" s="193">
        <v>28</v>
      </c>
      <c r="G6" s="193">
        <v>27</v>
      </c>
      <c r="H6" s="193">
        <v>25</v>
      </c>
      <c r="I6" s="193">
        <v>50</v>
      </c>
      <c r="J6" s="170">
        <v>45</v>
      </c>
      <c r="K6" s="170">
        <v>53</v>
      </c>
      <c r="L6" s="170">
        <v>34</v>
      </c>
      <c r="M6" s="170">
        <v>61</v>
      </c>
      <c r="N6" s="170">
        <v>50</v>
      </c>
      <c r="O6" s="170">
        <v>58</v>
      </c>
      <c r="P6" s="170">
        <v>44</v>
      </c>
      <c r="Q6" s="171"/>
    </row>
    <row r="7" spans="1:17" ht="38.25" x14ac:dyDescent="0.2">
      <c r="A7" s="33" t="s">
        <v>285</v>
      </c>
      <c r="B7" s="185"/>
      <c r="C7" s="185"/>
      <c r="D7" s="185"/>
      <c r="E7" s="185"/>
      <c r="F7" s="186"/>
      <c r="G7" s="187">
        <v>10</v>
      </c>
      <c r="H7" s="188">
        <v>2</v>
      </c>
      <c r="I7" s="188">
        <v>15</v>
      </c>
      <c r="J7" s="189">
        <v>2</v>
      </c>
      <c r="K7" s="189">
        <v>18</v>
      </c>
      <c r="L7" s="189">
        <v>1</v>
      </c>
      <c r="M7" s="189">
        <v>12</v>
      </c>
      <c r="N7" s="78">
        <v>2</v>
      </c>
      <c r="O7" s="78">
        <v>19</v>
      </c>
      <c r="P7" s="78">
        <v>2</v>
      </c>
      <c r="Q7" s="135"/>
    </row>
    <row r="8" spans="1:17" s="44" customFormat="1" x14ac:dyDescent="0.2">
      <c r="A8" s="51" t="s">
        <v>290</v>
      </c>
      <c r="K8" s="45"/>
      <c r="L8" s="190"/>
      <c r="M8" s="45"/>
    </row>
    <row r="9" spans="1:17" x14ac:dyDescent="0.2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7" ht="15" x14ac:dyDescent="0.25">
      <c r="A10" s="192" t="s">
        <v>287</v>
      </c>
      <c r="F10" s="42"/>
    </row>
    <row r="11" spans="1:17" ht="15" x14ac:dyDescent="0.25">
      <c r="A11" s="192"/>
      <c r="F11" s="42"/>
    </row>
    <row r="12" spans="1:17" x14ac:dyDescent="0.2">
      <c r="A12" s="33" t="s">
        <v>2</v>
      </c>
      <c r="B12" s="4">
        <v>1998</v>
      </c>
      <c r="C12" s="4">
        <v>1999</v>
      </c>
      <c r="D12" s="4">
        <v>2000</v>
      </c>
      <c r="E12" s="4">
        <v>2001</v>
      </c>
      <c r="F12" s="4">
        <v>2002</v>
      </c>
      <c r="G12" s="4">
        <v>2003</v>
      </c>
      <c r="H12" s="4">
        <v>2004</v>
      </c>
      <c r="I12" s="4">
        <v>2005</v>
      </c>
      <c r="J12" s="4">
        <v>2006</v>
      </c>
      <c r="K12" s="31">
        <v>2007</v>
      </c>
      <c r="L12" s="31">
        <v>2008</v>
      </c>
      <c r="M12" s="31">
        <v>2009</v>
      </c>
      <c r="N12" s="31">
        <v>2010</v>
      </c>
      <c r="O12" s="31">
        <v>2011</v>
      </c>
      <c r="P12" s="31">
        <v>2012</v>
      </c>
      <c r="Q12" s="31">
        <v>2013</v>
      </c>
    </row>
    <row r="13" spans="1:17" ht="30" x14ac:dyDescent="0.25">
      <c r="A13" s="194" t="s">
        <v>68</v>
      </c>
      <c r="B13" s="195">
        <v>38</v>
      </c>
      <c r="C13" s="195">
        <v>35</v>
      </c>
      <c r="D13" s="195">
        <v>29</v>
      </c>
      <c r="E13" s="195">
        <v>32</v>
      </c>
      <c r="F13" s="195">
        <v>49</v>
      </c>
      <c r="G13" s="170">
        <v>42</v>
      </c>
      <c r="H13" s="170">
        <v>59</v>
      </c>
      <c r="I13" s="170">
        <v>44</v>
      </c>
      <c r="J13" s="170">
        <v>56</v>
      </c>
      <c r="K13" s="170">
        <v>50</v>
      </c>
      <c r="L13" s="170">
        <v>73</v>
      </c>
      <c r="M13" s="170">
        <v>56</v>
      </c>
      <c r="N13" s="80">
        <v>65</v>
      </c>
      <c r="O13" s="80">
        <v>60</v>
      </c>
      <c r="P13" s="80">
        <v>76</v>
      </c>
      <c r="Q13" s="80">
        <v>63</v>
      </c>
    </row>
    <row r="14" spans="1:17" ht="22.5" x14ac:dyDescent="0.2">
      <c r="A14" s="37"/>
      <c r="B14" s="177"/>
      <c r="C14" s="177"/>
      <c r="D14" s="177"/>
      <c r="E14" s="177"/>
      <c r="F14" s="13"/>
      <c r="G14" s="54"/>
      <c r="H14" s="210" t="s">
        <v>245</v>
      </c>
      <c r="I14" s="54"/>
      <c r="J14" s="210" t="s">
        <v>246</v>
      </c>
      <c r="K14" s="211"/>
      <c r="L14" s="210" t="s">
        <v>247</v>
      </c>
      <c r="M14" s="210"/>
      <c r="N14" s="210" t="s">
        <v>132</v>
      </c>
      <c r="O14" s="211"/>
      <c r="P14" s="210" t="s">
        <v>169</v>
      </c>
      <c r="Q14" s="211"/>
    </row>
    <row r="15" spans="1:17" ht="15" x14ac:dyDescent="0.25">
      <c r="A15" s="197" t="s">
        <v>10</v>
      </c>
      <c r="B15" s="9" t="s">
        <v>248</v>
      </c>
      <c r="C15" s="9" t="s">
        <v>249</v>
      </c>
      <c r="D15" s="9" t="s">
        <v>250</v>
      </c>
      <c r="E15" s="9" t="s">
        <v>251</v>
      </c>
      <c r="F15" s="9" t="s">
        <v>252</v>
      </c>
      <c r="G15" s="16" t="s">
        <v>253</v>
      </c>
      <c r="H15" s="16" t="s">
        <v>27</v>
      </c>
      <c r="I15" s="16" t="s">
        <v>254</v>
      </c>
      <c r="J15" s="16" t="s">
        <v>75</v>
      </c>
      <c r="K15" s="52" t="s">
        <v>255</v>
      </c>
      <c r="L15" s="52" t="s">
        <v>109</v>
      </c>
      <c r="M15" s="52" t="s">
        <v>256</v>
      </c>
      <c r="N15" s="52" t="s">
        <v>129</v>
      </c>
      <c r="O15" s="52" t="s">
        <v>292</v>
      </c>
      <c r="P15" s="52" t="s">
        <v>293</v>
      </c>
      <c r="Q15" s="52" t="s">
        <v>294</v>
      </c>
    </row>
    <row r="16" spans="1:17" ht="30" x14ac:dyDescent="0.25">
      <c r="A16" s="196" t="s">
        <v>21</v>
      </c>
      <c r="B16" s="170">
        <v>33</v>
      </c>
      <c r="C16" s="170">
        <v>26</v>
      </c>
      <c r="D16" s="170">
        <v>23</v>
      </c>
      <c r="E16" s="170">
        <v>29</v>
      </c>
      <c r="F16" s="170">
        <v>39</v>
      </c>
      <c r="G16" s="170">
        <v>36</v>
      </c>
      <c r="H16" s="170">
        <v>54</v>
      </c>
      <c r="I16" s="170">
        <v>40</v>
      </c>
      <c r="J16" s="170">
        <v>47</v>
      </c>
      <c r="K16" s="170">
        <v>42</v>
      </c>
      <c r="L16" s="170">
        <v>63</v>
      </c>
      <c r="M16" s="170">
        <v>51</v>
      </c>
      <c r="N16" s="78">
        <v>55</v>
      </c>
      <c r="O16" s="78">
        <v>55</v>
      </c>
      <c r="P16" s="78">
        <v>63</v>
      </c>
      <c r="Q16" s="130"/>
    </row>
    <row r="17" spans="1:17" x14ac:dyDescent="0.2">
      <c r="A17" s="10" t="s">
        <v>16</v>
      </c>
      <c r="B17" s="76">
        <f t="shared" ref="B17:M17" si="0">B16/B13</f>
        <v>0.86842105263157898</v>
      </c>
      <c r="C17" s="76">
        <f t="shared" si="0"/>
        <v>0.74285714285714288</v>
      </c>
      <c r="D17" s="76">
        <f t="shared" si="0"/>
        <v>0.7931034482758621</v>
      </c>
      <c r="E17" s="76">
        <f t="shared" si="0"/>
        <v>0.90625</v>
      </c>
      <c r="F17" s="76">
        <f t="shared" si="0"/>
        <v>0.79591836734693877</v>
      </c>
      <c r="G17" s="72">
        <f t="shared" si="0"/>
        <v>0.8571428571428571</v>
      </c>
      <c r="H17" s="72">
        <f t="shared" si="0"/>
        <v>0.9152542372881356</v>
      </c>
      <c r="I17" s="72">
        <f t="shared" si="0"/>
        <v>0.90909090909090906</v>
      </c>
      <c r="J17" s="72">
        <f t="shared" si="0"/>
        <v>0.8392857142857143</v>
      </c>
      <c r="K17" s="72">
        <f t="shared" si="0"/>
        <v>0.84</v>
      </c>
      <c r="L17" s="72">
        <f t="shared" si="0"/>
        <v>0.86301369863013699</v>
      </c>
      <c r="M17" s="72">
        <f t="shared" si="0"/>
        <v>0.9107142857142857</v>
      </c>
      <c r="N17" s="72">
        <f>N16/N13</f>
        <v>0.84615384615384615</v>
      </c>
      <c r="O17" s="72">
        <f>O16/O13</f>
        <v>0.91666666666666663</v>
      </c>
      <c r="P17" s="72">
        <f>P16/P13</f>
        <v>0.82894736842105265</v>
      </c>
      <c r="Q17" s="68"/>
    </row>
    <row r="18" spans="1:17" ht="27" customHeight="1" x14ac:dyDescent="0.2">
      <c r="A18" s="14"/>
      <c r="B18" s="178"/>
      <c r="C18" s="178"/>
      <c r="D18" s="178"/>
      <c r="E18" s="179"/>
      <c r="F18" s="15"/>
      <c r="H18" s="27" t="s">
        <v>257</v>
      </c>
      <c r="J18" s="27" t="s">
        <v>258</v>
      </c>
      <c r="K18" s="26"/>
      <c r="L18" s="27" t="s">
        <v>259</v>
      </c>
      <c r="M18" s="26"/>
      <c r="N18" s="27" t="s">
        <v>138</v>
      </c>
      <c r="O18" s="26"/>
      <c r="P18" s="27" t="s">
        <v>295</v>
      </c>
      <c r="Q18" s="26"/>
    </row>
    <row r="19" spans="1:17" ht="30" x14ac:dyDescent="0.25">
      <c r="A19" s="197" t="s">
        <v>20</v>
      </c>
      <c r="B19" s="180" t="s">
        <v>260</v>
      </c>
      <c r="C19" s="180" t="s">
        <v>261</v>
      </c>
      <c r="D19" s="180" t="s">
        <v>262</v>
      </c>
      <c r="E19" s="180" t="s">
        <v>263</v>
      </c>
      <c r="F19" s="12" t="s">
        <v>14</v>
      </c>
      <c r="G19" s="17" t="s">
        <v>15</v>
      </c>
      <c r="H19" s="17" t="s">
        <v>17</v>
      </c>
      <c r="I19" s="17" t="s">
        <v>25</v>
      </c>
      <c r="J19" s="17" t="s">
        <v>28</v>
      </c>
      <c r="K19" s="53" t="s">
        <v>31</v>
      </c>
      <c r="L19" s="53" t="s">
        <v>67</v>
      </c>
      <c r="M19" s="53" t="s">
        <v>69</v>
      </c>
      <c r="N19" s="53" t="s">
        <v>78</v>
      </c>
      <c r="O19" s="53" t="s">
        <v>130</v>
      </c>
      <c r="P19" s="53" t="s">
        <v>131</v>
      </c>
      <c r="Q19" s="53" t="s">
        <v>136</v>
      </c>
    </row>
    <row r="20" spans="1:17" ht="25.5" x14ac:dyDescent="0.2">
      <c r="A20" s="19" t="s">
        <v>26</v>
      </c>
      <c r="B20" s="181">
        <v>30</v>
      </c>
      <c r="C20" s="181">
        <v>22</v>
      </c>
      <c r="D20" s="78">
        <v>20</v>
      </c>
      <c r="E20" s="78">
        <v>26</v>
      </c>
      <c r="F20" s="78">
        <v>23</v>
      </c>
      <c r="G20" s="78">
        <v>10</v>
      </c>
      <c r="H20" s="78">
        <v>35</v>
      </c>
      <c r="I20" s="78">
        <v>23</v>
      </c>
      <c r="J20" s="78">
        <v>35</v>
      </c>
      <c r="K20" s="78">
        <v>21</v>
      </c>
      <c r="L20" s="78">
        <v>46</v>
      </c>
      <c r="M20" s="78">
        <v>32</v>
      </c>
      <c r="N20" s="78">
        <v>26</v>
      </c>
      <c r="O20" s="78">
        <v>31</v>
      </c>
      <c r="P20" s="68"/>
      <c r="Q20" s="68"/>
    </row>
    <row r="21" spans="1:17" x14ac:dyDescent="0.2">
      <c r="A21" s="39" t="s">
        <v>29</v>
      </c>
      <c r="B21" s="72">
        <f t="shared" ref="B21:M21" si="1">B20/B13</f>
        <v>0.78947368421052633</v>
      </c>
      <c r="C21" s="72">
        <f t="shared" si="1"/>
        <v>0.62857142857142856</v>
      </c>
      <c r="D21" s="72">
        <f t="shared" si="1"/>
        <v>0.68965517241379315</v>
      </c>
      <c r="E21" s="72">
        <f t="shared" si="1"/>
        <v>0.8125</v>
      </c>
      <c r="F21" s="72">
        <f t="shared" si="1"/>
        <v>0.46938775510204084</v>
      </c>
      <c r="G21" s="72">
        <f t="shared" si="1"/>
        <v>0.23809523809523808</v>
      </c>
      <c r="H21" s="72">
        <f t="shared" si="1"/>
        <v>0.59322033898305082</v>
      </c>
      <c r="I21" s="72">
        <f t="shared" si="1"/>
        <v>0.52272727272727271</v>
      </c>
      <c r="J21" s="72">
        <f t="shared" si="1"/>
        <v>0.625</v>
      </c>
      <c r="K21" s="72">
        <f t="shared" si="1"/>
        <v>0.42</v>
      </c>
      <c r="L21" s="72">
        <f t="shared" si="1"/>
        <v>0.63013698630136983</v>
      </c>
      <c r="M21" s="72">
        <f t="shared" si="1"/>
        <v>0.5714285714285714</v>
      </c>
      <c r="N21" s="131">
        <f>N20/N13</f>
        <v>0.4</v>
      </c>
      <c r="O21" s="131">
        <f>O20/O13</f>
        <v>0.51666666666666672</v>
      </c>
      <c r="P21" s="112"/>
      <c r="Q21" s="112"/>
    </row>
    <row r="22" spans="1:17" ht="24" x14ac:dyDescent="0.2">
      <c r="A22" s="11"/>
      <c r="B22" s="180" t="s">
        <v>261</v>
      </c>
      <c r="C22" s="180" t="s">
        <v>262</v>
      </c>
      <c r="D22" s="180" t="s">
        <v>263</v>
      </c>
      <c r="E22" s="180" t="s">
        <v>14</v>
      </c>
      <c r="F22" s="12" t="s">
        <v>15</v>
      </c>
      <c r="G22" s="17" t="s">
        <v>17</v>
      </c>
      <c r="H22" s="17" t="s">
        <v>25</v>
      </c>
      <c r="I22" s="17" t="s">
        <v>28</v>
      </c>
      <c r="J22" s="17" t="s">
        <v>31</v>
      </c>
      <c r="K22" s="53" t="s">
        <v>67</v>
      </c>
      <c r="L22" s="53" t="s">
        <v>69</v>
      </c>
      <c r="M22" s="53" t="s">
        <v>78</v>
      </c>
      <c r="N22" s="53" t="s">
        <v>130</v>
      </c>
      <c r="O22" s="53" t="s">
        <v>131</v>
      </c>
      <c r="P22" s="53" t="s">
        <v>136</v>
      </c>
      <c r="Q22" s="53" t="s">
        <v>171</v>
      </c>
    </row>
    <row r="23" spans="1:17" ht="25.5" x14ac:dyDescent="0.2">
      <c r="A23" s="19" t="s">
        <v>22</v>
      </c>
      <c r="B23" s="181">
        <v>31</v>
      </c>
      <c r="C23" s="181">
        <v>24</v>
      </c>
      <c r="D23" s="78">
        <v>21</v>
      </c>
      <c r="E23" s="78">
        <v>26</v>
      </c>
      <c r="F23" s="78">
        <v>34</v>
      </c>
      <c r="G23" s="78">
        <v>21</v>
      </c>
      <c r="H23" s="78">
        <v>48</v>
      </c>
      <c r="I23" s="78">
        <v>33</v>
      </c>
      <c r="J23" s="78">
        <v>43</v>
      </c>
      <c r="K23" s="78">
        <v>32</v>
      </c>
      <c r="L23" s="78">
        <v>58</v>
      </c>
      <c r="M23" s="78">
        <v>49</v>
      </c>
      <c r="N23" s="209" t="s">
        <v>291</v>
      </c>
      <c r="O23" s="68"/>
      <c r="P23" s="68"/>
      <c r="Q23" s="68"/>
    </row>
    <row r="24" spans="1:17" ht="24" x14ac:dyDescent="0.2">
      <c r="A24" s="39" t="s">
        <v>30</v>
      </c>
      <c r="B24" s="72">
        <f t="shared" ref="B24:M24" si="2">B23/B13</f>
        <v>0.81578947368421051</v>
      </c>
      <c r="C24" s="72">
        <f t="shared" si="2"/>
        <v>0.68571428571428572</v>
      </c>
      <c r="D24" s="72">
        <f t="shared" si="2"/>
        <v>0.72413793103448276</v>
      </c>
      <c r="E24" s="72">
        <f t="shared" si="2"/>
        <v>0.8125</v>
      </c>
      <c r="F24" s="72">
        <f t="shared" si="2"/>
        <v>0.69387755102040816</v>
      </c>
      <c r="G24" s="72">
        <f t="shared" si="2"/>
        <v>0.5</v>
      </c>
      <c r="H24" s="72">
        <f t="shared" si="2"/>
        <v>0.81355932203389836</v>
      </c>
      <c r="I24" s="72">
        <f t="shared" si="2"/>
        <v>0.75</v>
      </c>
      <c r="J24" s="72">
        <f t="shared" si="2"/>
        <v>0.7678571428571429</v>
      </c>
      <c r="K24" s="72">
        <f t="shared" si="2"/>
        <v>0.64</v>
      </c>
      <c r="L24" s="72">
        <f t="shared" si="2"/>
        <v>0.79452054794520544</v>
      </c>
      <c r="M24" s="131">
        <f t="shared" si="2"/>
        <v>0.875</v>
      </c>
      <c r="N24" s="131">
        <f>N23/N13</f>
        <v>0.7384615384615385</v>
      </c>
      <c r="O24" s="112"/>
      <c r="P24" s="112"/>
      <c r="Q24" s="112"/>
    </row>
    <row r="25" spans="1:17" ht="24" x14ac:dyDescent="0.2">
      <c r="A25" s="11"/>
      <c r="B25" s="180" t="s">
        <v>262</v>
      </c>
      <c r="C25" s="180" t="s">
        <v>263</v>
      </c>
      <c r="D25" s="180" t="s">
        <v>14</v>
      </c>
      <c r="E25" s="12" t="s">
        <v>15</v>
      </c>
      <c r="F25" s="17" t="s">
        <v>17</v>
      </c>
      <c r="G25" s="17" t="s">
        <v>25</v>
      </c>
      <c r="H25" s="17" t="s">
        <v>28</v>
      </c>
      <c r="I25" s="17" t="s">
        <v>31</v>
      </c>
      <c r="J25" s="17" t="s">
        <v>67</v>
      </c>
      <c r="K25" s="53" t="s">
        <v>69</v>
      </c>
      <c r="L25" s="53" t="s">
        <v>78</v>
      </c>
      <c r="M25" s="53" t="s">
        <v>130</v>
      </c>
      <c r="N25" s="53" t="s">
        <v>131</v>
      </c>
      <c r="O25" s="53" t="s">
        <v>136</v>
      </c>
      <c r="P25" s="53" t="s">
        <v>171</v>
      </c>
      <c r="Q25" s="53" t="s">
        <v>220</v>
      </c>
    </row>
    <row r="26" spans="1:17" ht="25.5" x14ac:dyDescent="0.2">
      <c r="A26" s="19" t="s">
        <v>23</v>
      </c>
      <c r="B26" s="181">
        <v>31</v>
      </c>
      <c r="C26" s="181">
        <v>25</v>
      </c>
      <c r="D26" s="78">
        <v>22</v>
      </c>
      <c r="E26" s="78">
        <v>26</v>
      </c>
      <c r="F26" s="78">
        <v>38</v>
      </c>
      <c r="G26" s="78">
        <v>29</v>
      </c>
      <c r="H26" s="78">
        <v>50</v>
      </c>
      <c r="I26" s="78">
        <v>35</v>
      </c>
      <c r="J26" s="78">
        <v>46</v>
      </c>
      <c r="K26" s="78">
        <v>36</v>
      </c>
      <c r="L26" s="78">
        <v>60</v>
      </c>
      <c r="M26" s="78">
        <v>51</v>
      </c>
      <c r="N26" s="68"/>
      <c r="O26" s="68"/>
      <c r="P26" s="68"/>
      <c r="Q26" s="68"/>
    </row>
    <row r="27" spans="1:17" ht="24" x14ac:dyDescent="0.2">
      <c r="A27" s="39" t="s">
        <v>24</v>
      </c>
      <c r="B27" s="72">
        <f t="shared" ref="B27:M27" si="3">B26/B13</f>
        <v>0.81578947368421051</v>
      </c>
      <c r="C27" s="72">
        <f t="shared" si="3"/>
        <v>0.7142857142857143</v>
      </c>
      <c r="D27" s="72">
        <f t="shared" si="3"/>
        <v>0.75862068965517238</v>
      </c>
      <c r="E27" s="72">
        <f t="shared" si="3"/>
        <v>0.8125</v>
      </c>
      <c r="F27" s="72">
        <f t="shared" si="3"/>
        <v>0.77551020408163263</v>
      </c>
      <c r="G27" s="72">
        <f t="shared" si="3"/>
        <v>0.69047619047619047</v>
      </c>
      <c r="H27" s="72">
        <f t="shared" si="3"/>
        <v>0.84745762711864403</v>
      </c>
      <c r="I27" s="72">
        <f t="shared" si="3"/>
        <v>0.79545454545454541</v>
      </c>
      <c r="J27" s="72">
        <f t="shared" si="3"/>
        <v>0.8214285714285714</v>
      </c>
      <c r="K27" s="72">
        <f t="shared" si="3"/>
        <v>0.72</v>
      </c>
      <c r="L27" s="131">
        <f t="shared" si="3"/>
        <v>0.82191780821917804</v>
      </c>
      <c r="M27" s="131">
        <f t="shared" si="3"/>
        <v>0.9107142857142857</v>
      </c>
      <c r="N27" s="112"/>
      <c r="O27" s="112"/>
      <c r="P27" s="112"/>
      <c r="Q27" s="112"/>
    </row>
    <row r="28" spans="1:17" ht="24" x14ac:dyDescent="0.2">
      <c r="A28" s="11"/>
      <c r="B28" s="53" t="s">
        <v>130</v>
      </c>
      <c r="C28" s="53" t="s">
        <v>130</v>
      </c>
      <c r="D28" s="53" t="s">
        <v>130</v>
      </c>
      <c r="E28" s="53" t="s">
        <v>130</v>
      </c>
      <c r="F28" s="53" t="s">
        <v>130</v>
      </c>
      <c r="G28" s="53" t="s">
        <v>130</v>
      </c>
      <c r="H28" s="53" t="s">
        <v>130</v>
      </c>
      <c r="I28" s="53" t="s">
        <v>130</v>
      </c>
      <c r="J28" s="53" t="s">
        <v>130</v>
      </c>
      <c r="K28" s="53" t="s">
        <v>130</v>
      </c>
      <c r="L28" s="53" t="s">
        <v>130</v>
      </c>
      <c r="M28" s="17"/>
      <c r="N28" s="17"/>
      <c r="O28" s="17"/>
      <c r="P28" s="17"/>
      <c r="Q28" s="17"/>
    </row>
    <row r="29" spans="1:17" ht="25.5" x14ac:dyDescent="0.2">
      <c r="A29" s="19" t="s">
        <v>111</v>
      </c>
      <c r="B29" s="181">
        <v>34</v>
      </c>
      <c r="C29" s="181">
        <v>27</v>
      </c>
      <c r="D29" s="78">
        <v>22</v>
      </c>
      <c r="E29" s="78">
        <v>26</v>
      </c>
      <c r="F29" s="78">
        <v>39</v>
      </c>
      <c r="G29" s="78">
        <v>31</v>
      </c>
      <c r="H29" s="78">
        <v>51</v>
      </c>
      <c r="I29" s="78">
        <v>35</v>
      </c>
      <c r="J29" s="78">
        <v>48</v>
      </c>
      <c r="K29" s="78">
        <v>38</v>
      </c>
      <c r="L29" s="78">
        <v>60</v>
      </c>
      <c r="M29" s="68"/>
      <c r="N29" s="68"/>
      <c r="O29" s="68"/>
      <c r="P29" s="68"/>
      <c r="Q29" s="68"/>
    </row>
    <row r="30" spans="1:17" ht="24.75" customHeight="1" x14ac:dyDescent="0.2">
      <c r="A30" s="74" t="s">
        <v>112</v>
      </c>
      <c r="B30" s="72">
        <f t="shared" ref="B30:L30" si="4">B29/B13</f>
        <v>0.89473684210526316</v>
      </c>
      <c r="C30" s="72">
        <f t="shared" si="4"/>
        <v>0.77142857142857146</v>
      </c>
      <c r="D30" s="72">
        <f t="shared" si="4"/>
        <v>0.75862068965517238</v>
      </c>
      <c r="E30" s="72">
        <f t="shared" si="4"/>
        <v>0.8125</v>
      </c>
      <c r="F30" s="72">
        <f t="shared" si="4"/>
        <v>0.79591836734693877</v>
      </c>
      <c r="G30" s="72">
        <f t="shared" si="4"/>
        <v>0.73809523809523814</v>
      </c>
      <c r="H30" s="72">
        <f t="shared" si="4"/>
        <v>0.86440677966101698</v>
      </c>
      <c r="I30" s="72">
        <f t="shared" si="4"/>
        <v>0.79545454545454541</v>
      </c>
      <c r="J30" s="72">
        <f t="shared" si="4"/>
        <v>0.8571428571428571</v>
      </c>
      <c r="K30" s="131">
        <f t="shared" si="4"/>
        <v>0.76</v>
      </c>
      <c r="L30" s="131">
        <f t="shared" si="4"/>
        <v>0.82191780821917804</v>
      </c>
      <c r="M30" s="68"/>
      <c r="N30" s="112"/>
      <c r="O30" s="112"/>
      <c r="P30" s="112"/>
      <c r="Q30" s="112"/>
    </row>
    <row r="31" spans="1:17" s="44" customFormat="1" x14ac:dyDescent="0.2">
      <c r="A31" s="51" t="s">
        <v>307</v>
      </c>
      <c r="B31" s="182"/>
      <c r="C31" s="182"/>
      <c r="D31" s="182"/>
      <c r="E31" s="182"/>
      <c r="F31" s="182"/>
      <c r="K31" s="45"/>
      <c r="L31" s="45"/>
      <c r="M31" s="45"/>
    </row>
  </sheetData>
  <phoneticPr fontId="17" type="noConversion"/>
  <printOptions horizontalCentered="1"/>
  <pageMargins left="0.35" right="0.35" top="0.75" bottom="0.75" header="0.5" footer="0.25"/>
  <pageSetup scale="67" orientation="landscape" r:id="rId1"/>
  <headerFooter alignWithMargins="0">
    <oddFooter>&amp;L&amp;8MPA Retention and Graduation&amp;R&amp;8Institutional Research &amp; Assessment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Normal="100" workbookViewId="0">
      <selection activeCell="G9" sqref="G9"/>
    </sheetView>
  </sheetViews>
  <sheetFormatPr defaultRowHeight="12.75" x14ac:dyDescent="0.2"/>
  <cols>
    <col min="1" max="1" width="28.7109375" customWidth="1"/>
    <col min="2" max="3" width="9" customWidth="1"/>
    <col min="9" max="9" width="28.7109375" customWidth="1"/>
    <col min="17" max="17" width="15.28515625" customWidth="1"/>
  </cols>
  <sheetData>
    <row r="1" spans="1:19" x14ac:dyDescent="0.2">
      <c r="A1" s="231" t="s">
        <v>306</v>
      </c>
    </row>
    <row r="2" spans="1:19" x14ac:dyDescent="0.2">
      <c r="A2" s="77" t="s">
        <v>155</v>
      </c>
      <c r="B2" s="77"/>
      <c r="I2" s="77" t="s">
        <v>191</v>
      </c>
      <c r="Q2" s="77" t="s">
        <v>209</v>
      </c>
    </row>
    <row r="3" spans="1:19" x14ac:dyDescent="0.2">
      <c r="Q3" s="147" t="s">
        <v>192</v>
      </c>
    </row>
    <row r="4" spans="1:19" ht="26.25" customHeight="1" x14ac:dyDescent="0.2">
      <c r="A4" s="33" t="s">
        <v>2</v>
      </c>
      <c r="B4" s="110" t="s">
        <v>156</v>
      </c>
      <c r="C4" s="4">
        <v>2004</v>
      </c>
      <c r="D4" s="4">
        <v>2006</v>
      </c>
      <c r="E4" s="31">
        <v>2008</v>
      </c>
      <c r="F4" s="31">
        <v>2010</v>
      </c>
      <c r="I4" s="33" t="s">
        <v>2</v>
      </c>
      <c r="J4" s="4" t="s">
        <v>193</v>
      </c>
      <c r="K4" s="4">
        <v>2004</v>
      </c>
      <c r="L4" s="4">
        <v>2006</v>
      </c>
      <c r="M4" s="31">
        <v>2008</v>
      </c>
      <c r="N4" s="31">
        <v>2010</v>
      </c>
      <c r="R4" s="77" t="s">
        <v>194</v>
      </c>
      <c r="S4" s="77" t="s">
        <v>195</v>
      </c>
    </row>
    <row r="5" spans="1:19" ht="25.5" x14ac:dyDescent="0.2">
      <c r="A5" s="36" t="s">
        <v>68</v>
      </c>
      <c r="B5" s="79">
        <v>15</v>
      </c>
      <c r="C5" s="78">
        <v>20</v>
      </c>
      <c r="D5" s="78">
        <v>19</v>
      </c>
      <c r="E5" s="80">
        <v>18</v>
      </c>
      <c r="F5" s="80">
        <v>19</v>
      </c>
      <c r="G5" s="113"/>
      <c r="I5" s="36" t="s">
        <v>68</v>
      </c>
      <c r="J5" s="78">
        <v>34</v>
      </c>
      <c r="K5" s="78">
        <f>59-20</f>
        <v>39</v>
      </c>
      <c r="L5" s="78">
        <v>37</v>
      </c>
      <c r="M5" s="78">
        <v>55</v>
      </c>
      <c r="N5" s="78">
        <v>46</v>
      </c>
      <c r="Q5" s="148" t="s">
        <v>196</v>
      </c>
      <c r="R5" s="149">
        <f>SUM(B5:F5)</f>
        <v>91</v>
      </c>
      <c r="S5" s="149">
        <f>SUM(J5:N5)</f>
        <v>211</v>
      </c>
    </row>
    <row r="6" spans="1:19" x14ac:dyDescent="0.2">
      <c r="A6" s="111"/>
      <c r="B6" s="13"/>
      <c r="C6" s="27"/>
      <c r="D6" s="27"/>
      <c r="E6" s="27"/>
      <c r="F6" s="27"/>
      <c r="I6" s="111" t="s">
        <v>208</v>
      </c>
      <c r="J6" s="27"/>
      <c r="K6" s="27"/>
      <c r="L6" s="27"/>
      <c r="M6" s="27"/>
      <c r="N6" s="27"/>
      <c r="Q6" s="44"/>
    </row>
    <row r="7" spans="1:19" x14ac:dyDescent="0.2">
      <c r="A7" s="11" t="s">
        <v>10</v>
      </c>
      <c r="B7" s="9" t="s">
        <v>157</v>
      </c>
      <c r="C7" s="16" t="s">
        <v>27</v>
      </c>
      <c r="D7" s="16" t="s">
        <v>75</v>
      </c>
      <c r="E7" s="52" t="s">
        <v>109</v>
      </c>
      <c r="F7" s="52" t="s">
        <v>129</v>
      </c>
      <c r="I7" s="11" t="s">
        <v>10</v>
      </c>
      <c r="J7" s="16" t="s">
        <v>27</v>
      </c>
      <c r="K7" s="16" t="s">
        <v>27</v>
      </c>
      <c r="L7" s="16" t="s">
        <v>75</v>
      </c>
      <c r="M7" s="52" t="s">
        <v>109</v>
      </c>
      <c r="N7" s="52" t="s">
        <v>129</v>
      </c>
      <c r="Q7" s="44"/>
    </row>
    <row r="8" spans="1:19" ht="25.5" x14ac:dyDescent="0.2">
      <c r="A8" s="38" t="s">
        <v>21</v>
      </c>
      <c r="B8" s="78">
        <v>12</v>
      </c>
      <c r="C8" s="78">
        <v>17</v>
      </c>
      <c r="D8" s="78">
        <v>16</v>
      </c>
      <c r="E8" s="78">
        <v>14</v>
      </c>
      <c r="F8" s="78">
        <v>16</v>
      </c>
      <c r="I8" s="38" t="s">
        <v>21</v>
      </c>
      <c r="J8" s="78">
        <v>27</v>
      </c>
      <c r="K8" s="78">
        <v>37</v>
      </c>
      <c r="L8" s="78">
        <v>31</v>
      </c>
      <c r="M8" s="78">
        <v>49</v>
      </c>
      <c r="N8" s="78">
        <v>39</v>
      </c>
      <c r="Q8" s="32" t="s">
        <v>197</v>
      </c>
      <c r="R8" s="149">
        <f>SUM(B8:F8)</f>
        <v>75</v>
      </c>
      <c r="S8" s="149">
        <f>SUM(J8:N8)</f>
        <v>183</v>
      </c>
    </row>
    <row r="9" spans="1:19" ht="25.5" x14ac:dyDescent="0.2">
      <c r="A9" s="10" t="s">
        <v>16</v>
      </c>
      <c r="B9" s="76">
        <v>0.8</v>
      </c>
      <c r="C9" s="72">
        <f>C8/C5</f>
        <v>0.85</v>
      </c>
      <c r="D9" s="72">
        <f>D8/D5</f>
        <v>0.84210526315789469</v>
      </c>
      <c r="E9" s="72">
        <f>E8/E5</f>
        <v>0.77777777777777779</v>
      </c>
      <c r="F9" s="72">
        <f>F8/F5</f>
        <v>0.84210526315789469</v>
      </c>
      <c r="H9" s="109"/>
      <c r="I9" s="10" t="s">
        <v>16</v>
      </c>
      <c r="J9" s="72">
        <f>J8/J5</f>
        <v>0.79411764705882348</v>
      </c>
      <c r="K9" s="72">
        <f>K8/K5</f>
        <v>0.94871794871794868</v>
      </c>
      <c r="L9" s="72">
        <f>L8/L5</f>
        <v>0.83783783783783783</v>
      </c>
      <c r="M9" s="72">
        <f>M8/M5</f>
        <v>0.89090909090909087</v>
      </c>
      <c r="N9" s="72">
        <f>N8/N5</f>
        <v>0.84782608695652173</v>
      </c>
      <c r="Q9" s="150" t="s">
        <v>198</v>
      </c>
      <c r="R9" s="151">
        <f>R8/R5</f>
        <v>0.82417582417582413</v>
      </c>
      <c r="S9" s="151">
        <f>S8/S5</f>
        <v>0.86729857819905209</v>
      </c>
    </row>
    <row r="10" spans="1:19" ht="13.5" thickBot="1" x14ac:dyDescent="0.25">
      <c r="A10" s="14"/>
      <c r="B10" s="15"/>
      <c r="D10" s="27"/>
      <c r="E10" s="27"/>
      <c r="F10" s="27"/>
      <c r="I10" s="14"/>
      <c r="L10" s="27"/>
      <c r="M10" s="27"/>
      <c r="N10" s="27"/>
      <c r="Q10" s="44"/>
    </row>
    <row r="11" spans="1:19" ht="48" x14ac:dyDescent="0.2">
      <c r="A11" s="11" t="s">
        <v>20</v>
      </c>
      <c r="B11" s="12" t="s">
        <v>14</v>
      </c>
      <c r="C11" s="17" t="s">
        <v>17</v>
      </c>
      <c r="D11" s="17" t="s">
        <v>28</v>
      </c>
      <c r="E11" s="53" t="s">
        <v>67</v>
      </c>
      <c r="F11" s="53" t="s">
        <v>78</v>
      </c>
      <c r="I11" s="11" t="s">
        <v>20</v>
      </c>
      <c r="J11" s="17" t="s">
        <v>14</v>
      </c>
      <c r="K11" s="17" t="s">
        <v>17</v>
      </c>
      <c r="L11" s="17" t="s">
        <v>28</v>
      </c>
      <c r="M11" s="53" t="s">
        <v>67</v>
      </c>
      <c r="N11" s="53" t="s">
        <v>78</v>
      </c>
      <c r="Q11" s="153"/>
      <c r="R11" s="154" t="s">
        <v>194</v>
      </c>
      <c r="S11" s="155" t="s">
        <v>195</v>
      </c>
    </row>
    <row r="12" spans="1:19" ht="25.5" x14ac:dyDescent="0.2">
      <c r="A12" s="8" t="s">
        <v>26</v>
      </c>
      <c r="B12" s="78">
        <v>11</v>
      </c>
      <c r="C12" s="78">
        <v>15</v>
      </c>
      <c r="D12" s="78">
        <v>13</v>
      </c>
      <c r="E12" s="78">
        <v>10</v>
      </c>
      <c r="F12" s="78">
        <v>11</v>
      </c>
      <c r="I12" s="8" t="s">
        <v>26</v>
      </c>
      <c r="J12" s="78">
        <v>12</v>
      </c>
      <c r="K12" s="78">
        <v>20</v>
      </c>
      <c r="L12" s="78">
        <v>22</v>
      </c>
      <c r="M12" s="78">
        <v>36</v>
      </c>
      <c r="N12" s="78">
        <v>25</v>
      </c>
      <c r="Q12" s="156" t="s">
        <v>199</v>
      </c>
      <c r="R12" s="157">
        <f>SUM(B12:F12)</f>
        <v>60</v>
      </c>
      <c r="S12" s="158">
        <f>SUM(J12:N12)</f>
        <v>115</v>
      </c>
    </row>
    <row r="13" spans="1:19" ht="13.5" thickBot="1" x14ac:dyDescent="0.25">
      <c r="A13" s="39" t="s">
        <v>29</v>
      </c>
      <c r="B13" s="72">
        <v>0.73333333333333328</v>
      </c>
      <c r="C13" s="72">
        <f>C12/C5</f>
        <v>0.75</v>
      </c>
      <c r="D13" s="72">
        <f>D12/D5</f>
        <v>0.68421052631578949</v>
      </c>
      <c r="E13" s="72">
        <f>E12/E5</f>
        <v>0.55555555555555558</v>
      </c>
      <c r="F13" s="72">
        <f>F12/F5</f>
        <v>0.57894736842105265</v>
      </c>
      <c r="I13" s="39" t="s">
        <v>29</v>
      </c>
      <c r="J13" s="72">
        <f>J12/J5</f>
        <v>0.35294117647058826</v>
      </c>
      <c r="K13" s="72">
        <f>K12/K5</f>
        <v>0.51282051282051277</v>
      </c>
      <c r="L13" s="72">
        <f>L12/L5</f>
        <v>0.59459459459459463</v>
      </c>
      <c r="M13" s="72">
        <f>M12/M5</f>
        <v>0.65454545454545454</v>
      </c>
      <c r="N13" s="72">
        <f>N12/N5</f>
        <v>0.54347826086956519</v>
      </c>
      <c r="Q13" s="159" t="s">
        <v>200</v>
      </c>
      <c r="R13" s="160">
        <f>R12/R5</f>
        <v>0.65934065934065933</v>
      </c>
      <c r="S13" s="161">
        <f>S12/S5</f>
        <v>0.54502369668246442</v>
      </c>
    </row>
    <row r="14" spans="1:19" ht="48" x14ac:dyDescent="0.2">
      <c r="A14" s="11"/>
      <c r="B14" s="12" t="s">
        <v>15</v>
      </c>
      <c r="C14" s="17" t="s">
        <v>25</v>
      </c>
      <c r="D14" s="17" t="s">
        <v>31</v>
      </c>
      <c r="E14" s="53" t="s">
        <v>69</v>
      </c>
      <c r="F14" s="53" t="s">
        <v>130</v>
      </c>
      <c r="I14" s="11"/>
      <c r="J14" s="17" t="s">
        <v>15</v>
      </c>
      <c r="K14" s="17" t="s">
        <v>25</v>
      </c>
      <c r="L14" s="17" t="s">
        <v>31</v>
      </c>
      <c r="M14" s="53" t="s">
        <v>69</v>
      </c>
      <c r="N14" s="53" t="s">
        <v>130</v>
      </c>
      <c r="Q14" s="153"/>
      <c r="R14" s="154" t="s">
        <v>194</v>
      </c>
      <c r="S14" s="155" t="s">
        <v>195</v>
      </c>
    </row>
    <row r="15" spans="1:19" ht="25.5" x14ac:dyDescent="0.2">
      <c r="A15" s="8" t="s">
        <v>22</v>
      </c>
      <c r="B15" s="78">
        <v>13</v>
      </c>
      <c r="C15" s="78">
        <v>17</v>
      </c>
      <c r="D15" s="78">
        <v>14</v>
      </c>
      <c r="E15" s="78">
        <v>12</v>
      </c>
      <c r="F15" s="78">
        <v>13</v>
      </c>
      <c r="I15" s="8" t="s">
        <v>22</v>
      </c>
      <c r="J15" s="78">
        <v>21</v>
      </c>
      <c r="K15" s="78">
        <v>31</v>
      </c>
      <c r="L15" s="78">
        <v>29</v>
      </c>
      <c r="M15" s="78">
        <v>46</v>
      </c>
      <c r="N15" s="78">
        <v>35</v>
      </c>
      <c r="Q15" s="162" t="s">
        <v>201</v>
      </c>
      <c r="R15" s="157">
        <f>SUM(B15:F15)</f>
        <v>69</v>
      </c>
      <c r="S15" s="158">
        <f>SUM(J15:N15)</f>
        <v>162</v>
      </c>
    </row>
    <row r="16" spans="1:19" ht="24.75" thickBot="1" x14ac:dyDescent="0.25">
      <c r="A16" s="39" t="s">
        <v>30</v>
      </c>
      <c r="B16" s="72">
        <v>0.8666666666666667</v>
      </c>
      <c r="C16" s="72">
        <f>C15/C5</f>
        <v>0.85</v>
      </c>
      <c r="D16" s="72">
        <f>D15/D5</f>
        <v>0.73684210526315785</v>
      </c>
      <c r="E16" s="72">
        <f>E15/E5</f>
        <v>0.66666666666666663</v>
      </c>
      <c r="F16" s="72">
        <f>F15/F5</f>
        <v>0.68421052631578949</v>
      </c>
      <c r="I16" s="39" t="s">
        <v>30</v>
      </c>
      <c r="J16" s="72">
        <f>J15/J5</f>
        <v>0.61764705882352944</v>
      </c>
      <c r="K16" s="72">
        <f>K15/K5</f>
        <v>0.79487179487179482</v>
      </c>
      <c r="L16" s="72">
        <f>L15/L5</f>
        <v>0.78378378378378377</v>
      </c>
      <c r="M16" s="72">
        <f>M15/M5</f>
        <v>0.83636363636363631</v>
      </c>
      <c r="N16" s="72">
        <f>N15/N5</f>
        <v>0.76086956521739135</v>
      </c>
      <c r="Q16" s="163" t="s">
        <v>202</v>
      </c>
      <c r="R16" s="160">
        <f>R15/(B5+C5+D5+E5+F5)</f>
        <v>0.75824175824175821</v>
      </c>
      <c r="S16" s="161">
        <f>S15/(J5+K5+L5+M5+N5)</f>
        <v>0.76777251184834128</v>
      </c>
    </row>
    <row r="17" spans="1:19" ht="48" x14ac:dyDescent="0.2">
      <c r="A17" s="11"/>
      <c r="B17" s="17" t="s">
        <v>17</v>
      </c>
      <c r="C17" s="17" t="s">
        <v>28</v>
      </c>
      <c r="D17" s="17" t="s">
        <v>67</v>
      </c>
      <c r="E17" s="53" t="s">
        <v>78</v>
      </c>
      <c r="F17" s="53" t="s">
        <v>131</v>
      </c>
      <c r="I17" s="11"/>
      <c r="J17" s="17" t="s">
        <v>17</v>
      </c>
      <c r="K17" s="17" t="s">
        <v>28</v>
      </c>
      <c r="L17" s="17" t="s">
        <v>67</v>
      </c>
      <c r="M17" s="53" t="s">
        <v>78</v>
      </c>
      <c r="N17" s="53" t="s">
        <v>131</v>
      </c>
      <c r="Q17" s="44"/>
      <c r="R17" s="77" t="s">
        <v>194</v>
      </c>
      <c r="S17" s="77" t="s">
        <v>195</v>
      </c>
    </row>
    <row r="18" spans="1:19" ht="25.5" x14ac:dyDescent="0.2">
      <c r="A18" s="8" t="s">
        <v>23</v>
      </c>
      <c r="B18" s="78">
        <v>13</v>
      </c>
      <c r="C18" s="78">
        <v>17</v>
      </c>
      <c r="D18" s="78">
        <v>15</v>
      </c>
      <c r="E18" s="78">
        <v>13</v>
      </c>
      <c r="F18" s="68"/>
      <c r="I18" s="8" t="s">
        <v>23</v>
      </c>
      <c r="J18" s="78">
        <v>25</v>
      </c>
      <c r="K18" s="78">
        <v>33</v>
      </c>
      <c r="L18" s="78">
        <v>31</v>
      </c>
      <c r="M18" s="78">
        <v>47</v>
      </c>
      <c r="N18" s="68"/>
      <c r="Q18" s="148" t="s">
        <v>203</v>
      </c>
      <c r="R18" s="149">
        <f>SUM(B18:E18)</f>
        <v>58</v>
      </c>
      <c r="S18" s="149">
        <f>SUM(J18:M18)</f>
        <v>136</v>
      </c>
    </row>
    <row r="19" spans="1:19" ht="24.75" thickBot="1" x14ac:dyDescent="0.25">
      <c r="A19" s="39" t="s">
        <v>24</v>
      </c>
      <c r="B19" s="72">
        <v>0.8666666666666667</v>
      </c>
      <c r="C19" s="72">
        <f>C18/C5</f>
        <v>0.85</v>
      </c>
      <c r="D19" s="72">
        <f>D18/D5</f>
        <v>0.78947368421052633</v>
      </c>
      <c r="E19" s="72">
        <f>E18/E5</f>
        <v>0.72222222222222221</v>
      </c>
      <c r="F19" s="68"/>
      <c r="I19" s="39" t="s">
        <v>24</v>
      </c>
      <c r="J19" s="72">
        <f>J18/J5</f>
        <v>0.73529411764705888</v>
      </c>
      <c r="K19" s="72">
        <f>K18/K5</f>
        <v>0.84615384615384615</v>
      </c>
      <c r="L19" s="72">
        <f>L18/L5</f>
        <v>0.83783783783783783</v>
      </c>
      <c r="M19" s="72">
        <f>M18/M5</f>
        <v>0.8545454545454545</v>
      </c>
      <c r="N19" s="68"/>
      <c r="Q19" s="152" t="s">
        <v>204</v>
      </c>
      <c r="R19" s="151">
        <f>R18/(B5+C5+D5+E5)</f>
        <v>0.80555555555555558</v>
      </c>
      <c r="S19" s="151">
        <f>S18/(J5+K5+L5+M5)</f>
        <v>0.82424242424242422</v>
      </c>
    </row>
    <row r="20" spans="1:19" ht="48" x14ac:dyDescent="0.2">
      <c r="A20" s="11"/>
      <c r="B20" s="53" t="s">
        <v>130</v>
      </c>
      <c r="C20" s="53" t="s">
        <v>130</v>
      </c>
      <c r="D20" s="53" t="s">
        <v>130</v>
      </c>
      <c r="E20" s="53" t="s">
        <v>130</v>
      </c>
      <c r="F20" s="53" t="s">
        <v>130</v>
      </c>
      <c r="I20" s="11"/>
      <c r="J20" s="53" t="s">
        <v>130</v>
      </c>
      <c r="K20" s="53" t="s">
        <v>130</v>
      </c>
      <c r="L20" s="53" t="s">
        <v>130</v>
      </c>
      <c r="M20" s="53" t="s">
        <v>130</v>
      </c>
      <c r="N20" s="53" t="s">
        <v>130</v>
      </c>
      <c r="Q20" s="153"/>
      <c r="R20" s="154" t="s">
        <v>194</v>
      </c>
      <c r="S20" s="155" t="s">
        <v>195</v>
      </c>
    </row>
    <row r="21" spans="1:19" ht="25.5" x14ac:dyDescent="0.2">
      <c r="A21" s="8" t="s">
        <v>111</v>
      </c>
      <c r="B21" s="78">
        <v>13</v>
      </c>
      <c r="C21" s="78">
        <v>17</v>
      </c>
      <c r="D21" s="78">
        <v>15</v>
      </c>
      <c r="E21" s="78">
        <v>13</v>
      </c>
      <c r="F21" s="78">
        <v>13</v>
      </c>
      <c r="I21" s="8" t="s">
        <v>111</v>
      </c>
      <c r="J21" s="78">
        <v>26</v>
      </c>
      <c r="K21" s="78">
        <v>34</v>
      </c>
      <c r="L21" s="78">
        <v>33</v>
      </c>
      <c r="M21" s="78">
        <v>47</v>
      </c>
      <c r="N21" s="78">
        <v>35</v>
      </c>
      <c r="Q21" s="162" t="s">
        <v>205</v>
      </c>
      <c r="R21" s="157">
        <f>SUM(B21:F21)</f>
        <v>71</v>
      </c>
      <c r="S21" s="158">
        <f>SUM(J21:N21)</f>
        <v>175</v>
      </c>
    </row>
    <row r="22" spans="1:19" ht="24.75" thickBot="1" x14ac:dyDescent="0.25">
      <c r="A22" s="74" t="s">
        <v>112</v>
      </c>
      <c r="B22" s="72">
        <v>0.8666666666666667</v>
      </c>
      <c r="C22" s="72">
        <f>C21/C5</f>
        <v>0.85</v>
      </c>
      <c r="D22" s="72">
        <f>D21/D5</f>
        <v>0.78947368421052633</v>
      </c>
      <c r="E22" s="72">
        <f>E21/E5</f>
        <v>0.72222222222222221</v>
      </c>
      <c r="F22" s="72">
        <f>F21/F5</f>
        <v>0.68421052631578949</v>
      </c>
      <c r="I22" s="74" t="s">
        <v>112</v>
      </c>
      <c r="J22" s="72">
        <f>J21/J5</f>
        <v>0.76470588235294112</v>
      </c>
      <c r="K22" s="72">
        <f>K21/K5</f>
        <v>0.87179487179487181</v>
      </c>
      <c r="L22" s="72">
        <f>L21/L5</f>
        <v>0.89189189189189189</v>
      </c>
      <c r="M22" s="72">
        <f>M21/M5</f>
        <v>0.8545454545454545</v>
      </c>
      <c r="N22" s="72">
        <f>N21/N5</f>
        <v>0.76086956521739135</v>
      </c>
      <c r="Q22" s="163" t="s">
        <v>206</v>
      </c>
      <c r="R22" s="160">
        <f>R21/R5</f>
        <v>0.78021978021978022</v>
      </c>
      <c r="S22" s="161">
        <f>S21/S5</f>
        <v>0.82938388625592419</v>
      </c>
    </row>
    <row r="23" spans="1:19" s="44" customFormat="1" x14ac:dyDescent="0.2">
      <c r="A23" s="51" t="s">
        <v>207</v>
      </c>
      <c r="B23" s="51"/>
      <c r="E23" s="45"/>
      <c r="F23" s="45"/>
      <c r="I23" s="51" t="s">
        <v>207</v>
      </c>
      <c r="M23" s="45"/>
      <c r="N23" s="45"/>
    </row>
    <row r="27" spans="1:19" ht="15" x14ac:dyDescent="0.25">
      <c r="A27" s="167" t="s">
        <v>217</v>
      </c>
    </row>
    <row r="28" spans="1:19" ht="38.25" x14ac:dyDescent="0.2">
      <c r="A28" s="77" t="s">
        <v>212</v>
      </c>
      <c r="B28" t="s">
        <v>214</v>
      </c>
      <c r="C28" s="42" t="s">
        <v>211</v>
      </c>
      <c r="D28" t="s">
        <v>210</v>
      </c>
    </row>
    <row r="29" spans="1:19" x14ac:dyDescent="0.2">
      <c r="A29">
        <v>2011</v>
      </c>
      <c r="B29">
        <v>31</v>
      </c>
      <c r="C29">
        <v>28</v>
      </c>
      <c r="D29" s="151">
        <f>C29/B29</f>
        <v>0.90322580645161288</v>
      </c>
    </row>
    <row r="30" spans="1:19" x14ac:dyDescent="0.2">
      <c r="A30">
        <v>2010</v>
      </c>
      <c r="B30">
        <v>30</v>
      </c>
      <c r="C30">
        <v>24</v>
      </c>
      <c r="D30" s="151">
        <f>C30/B30</f>
        <v>0.8</v>
      </c>
    </row>
    <row r="31" spans="1:19" x14ac:dyDescent="0.2">
      <c r="A31">
        <v>2009</v>
      </c>
      <c r="B31">
        <v>25</v>
      </c>
      <c r="C31">
        <v>21</v>
      </c>
      <c r="D31" s="151">
        <f>C31/B31</f>
        <v>0.84</v>
      </c>
    </row>
    <row r="32" spans="1:19" x14ac:dyDescent="0.2">
      <c r="A32" s="165" t="s">
        <v>215</v>
      </c>
      <c r="B32" s="164">
        <f>SUM(B29:B31)</f>
        <v>86</v>
      </c>
      <c r="C32" s="164">
        <f>SUM(C29:C31)</f>
        <v>73</v>
      </c>
    </row>
    <row r="33" spans="1:4" x14ac:dyDescent="0.2">
      <c r="A33" t="s">
        <v>216</v>
      </c>
      <c r="B33" s="166">
        <f>C32/B32</f>
        <v>0.84883720930232553</v>
      </c>
    </row>
    <row r="34" spans="1:4" x14ac:dyDescent="0.2">
      <c r="B34" s="166"/>
    </row>
    <row r="35" spans="1:4" ht="38.25" x14ac:dyDescent="0.2">
      <c r="A35" s="77" t="s">
        <v>213</v>
      </c>
      <c r="B35" t="s">
        <v>214</v>
      </c>
      <c r="C35" s="42" t="s">
        <v>211</v>
      </c>
      <c r="D35" t="s">
        <v>210</v>
      </c>
    </row>
    <row r="36" spans="1:4" x14ac:dyDescent="0.2">
      <c r="A36">
        <v>2011</v>
      </c>
      <c r="B36">
        <v>104</v>
      </c>
      <c r="C36">
        <v>90</v>
      </c>
      <c r="D36" s="151">
        <f>C36/B36</f>
        <v>0.86538461538461542</v>
      </c>
    </row>
    <row r="37" spans="1:4" x14ac:dyDescent="0.2">
      <c r="A37">
        <v>2010</v>
      </c>
      <c r="B37">
        <v>110</v>
      </c>
      <c r="C37">
        <v>96</v>
      </c>
      <c r="D37" s="151">
        <f>C37/B37</f>
        <v>0.87272727272727268</v>
      </c>
    </row>
    <row r="38" spans="1:4" x14ac:dyDescent="0.2">
      <c r="A38">
        <v>2009</v>
      </c>
      <c r="B38">
        <v>114</v>
      </c>
      <c r="C38">
        <v>105</v>
      </c>
      <c r="D38" s="151">
        <f>C38/B38</f>
        <v>0.92105263157894735</v>
      </c>
    </row>
    <row r="39" spans="1:4" ht="14.25" customHeight="1" x14ac:dyDescent="0.2">
      <c r="A39" s="165" t="s">
        <v>215</v>
      </c>
      <c r="B39" s="164">
        <f>SUM(B36:B38)</f>
        <v>328</v>
      </c>
      <c r="C39" s="164">
        <f>SUM(C36:C38)</f>
        <v>291</v>
      </c>
    </row>
    <row r="40" spans="1:4" x14ac:dyDescent="0.2">
      <c r="A40" t="s">
        <v>216</v>
      </c>
      <c r="B40" s="166">
        <f>C39/B39</f>
        <v>0.88719512195121952</v>
      </c>
    </row>
  </sheetData>
  <phoneticPr fontId="17" type="noConversion"/>
  <pageMargins left="0.75" right="0.75" top="1" bottom="1" header="0.5" footer="0.5"/>
  <pageSetup orientation="portrait" r:id="rId1"/>
  <headerFooter alignWithMargins="0">
    <oddFooter>&amp;L&amp;8subset TMP grad rates - updated Nov. 2013&amp;R&amp;8Institutional Research &amp; Assessment</oddFooter>
  </headerFooter>
  <rowBreaks count="1" manualBreakCount="1">
    <brk id="25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36" zoomScale="80" zoomScaleNormal="80" workbookViewId="0">
      <selection activeCell="F66" sqref="F66"/>
    </sheetView>
  </sheetViews>
  <sheetFormatPr defaultRowHeight="12.75" x14ac:dyDescent="0.2"/>
  <cols>
    <col min="1" max="1" width="29.28515625" style="42" customWidth="1"/>
    <col min="2" max="10" width="11" customWidth="1"/>
    <col min="11" max="13" width="11" style="26" customWidth="1"/>
  </cols>
  <sheetData>
    <row r="1" spans="1:13" s="44" customFormat="1" ht="15.75" x14ac:dyDescent="0.25">
      <c r="A1" s="43" t="s">
        <v>18</v>
      </c>
      <c r="K1" s="45"/>
      <c r="L1" s="45"/>
      <c r="M1" s="45"/>
    </row>
    <row r="2" spans="1:13" s="44" customFormat="1" ht="15" x14ac:dyDescent="0.25">
      <c r="A2" s="46" t="s">
        <v>283</v>
      </c>
      <c r="H2" s="167"/>
      <c r="K2" s="45"/>
      <c r="L2" s="45"/>
      <c r="M2" s="45"/>
    </row>
    <row r="3" spans="1:13" x14ac:dyDescent="0.2">
      <c r="A3" s="32"/>
      <c r="L3" s="75"/>
      <c r="M3" s="75"/>
    </row>
    <row r="4" spans="1:13" x14ac:dyDescent="0.2">
      <c r="A4" s="232" t="s">
        <v>33</v>
      </c>
      <c r="B4" s="233">
        <v>1998</v>
      </c>
      <c r="C4" s="233">
        <v>1999</v>
      </c>
      <c r="D4" s="233">
        <v>2000</v>
      </c>
      <c r="E4" s="233">
        <v>2001</v>
      </c>
      <c r="F4" s="233" t="s">
        <v>193</v>
      </c>
      <c r="G4" s="233">
        <v>2003</v>
      </c>
      <c r="H4" s="233" t="s">
        <v>224</v>
      </c>
      <c r="I4" s="233">
        <v>2005</v>
      </c>
      <c r="J4" s="233">
        <v>2006</v>
      </c>
      <c r="K4" s="234">
        <v>2007</v>
      </c>
      <c r="L4" s="234">
        <v>2008</v>
      </c>
      <c r="M4" s="234">
        <v>2009</v>
      </c>
    </row>
    <row r="5" spans="1:13" ht="30" x14ac:dyDescent="0.25">
      <c r="A5" s="229" t="s">
        <v>5</v>
      </c>
      <c r="B5" s="235">
        <v>74</v>
      </c>
      <c r="C5" s="235">
        <v>74</v>
      </c>
      <c r="D5" s="235">
        <v>66</v>
      </c>
      <c r="E5" s="235">
        <v>62</v>
      </c>
      <c r="F5" s="235">
        <v>101</v>
      </c>
      <c r="G5" s="235">
        <v>104</v>
      </c>
      <c r="H5" s="235">
        <v>119</v>
      </c>
      <c r="I5" s="235">
        <v>126</v>
      </c>
      <c r="J5" s="235">
        <v>133</v>
      </c>
      <c r="K5" s="235">
        <v>140</v>
      </c>
      <c r="L5" s="235">
        <v>139</v>
      </c>
      <c r="M5" s="235">
        <v>148</v>
      </c>
    </row>
    <row r="6" spans="1:13" s="44" customFormat="1" x14ac:dyDescent="0.2">
      <c r="A6" s="236" t="s">
        <v>124</v>
      </c>
      <c r="B6" s="237"/>
      <c r="C6" s="237"/>
      <c r="D6" s="237"/>
      <c r="E6" s="237"/>
      <c r="F6" s="237"/>
      <c r="G6" s="238" t="s">
        <v>225</v>
      </c>
      <c r="H6" s="238" t="s">
        <v>226</v>
      </c>
      <c r="I6" s="238" t="s">
        <v>226</v>
      </c>
      <c r="J6" s="238" t="s">
        <v>227</v>
      </c>
      <c r="K6" s="238" t="s">
        <v>228</v>
      </c>
      <c r="L6" s="238" t="s">
        <v>229</v>
      </c>
      <c r="M6" s="238" t="s">
        <v>230</v>
      </c>
    </row>
    <row r="7" spans="1:13" s="44" customFormat="1" x14ac:dyDescent="0.2">
      <c r="A7" s="236" t="s">
        <v>231</v>
      </c>
      <c r="B7" s="237"/>
      <c r="C7" s="237"/>
      <c r="D7" s="237"/>
      <c r="E7" s="237"/>
      <c r="F7" s="237"/>
      <c r="G7" s="238" t="s">
        <v>232</v>
      </c>
      <c r="H7" s="238" t="s">
        <v>233</v>
      </c>
      <c r="I7" s="238" t="s">
        <v>140</v>
      </c>
      <c r="J7" s="238" t="s">
        <v>234</v>
      </c>
      <c r="K7" s="238" t="s">
        <v>235</v>
      </c>
      <c r="L7" s="238" t="s">
        <v>236</v>
      </c>
      <c r="M7" s="238" t="s">
        <v>118</v>
      </c>
    </row>
    <row r="8" spans="1:13" s="44" customFormat="1" x14ac:dyDescent="0.2">
      <c r="A8" s="236" t="s">
        <v>237</v>
      </c>
      <c r="B8" s="237"/>
      <c r="C8" s="237"/>
      <c r="D8" s="237"/>
      <c r="E8" s="237"/>
      <c r="F8" s="237"/>
      <c r="G8" s="239"/>
      <c r="H8" s="239"/>
      <c r="I8" s="239"/>
      <c r="J8" s="239"/>
      <c r="K8" s="240"/>
      <c r="L8" s="240"/>
      <c r="M8" s="240"/>
    </row>
    <row r="9" spans="1:13" x14ac:dyDescent="0.2">
      <c r="A9" s="222" t="s">
        <v>0</v>
      </c>
      <c r="B9" s="241">
        <v>28</v>
      </c>
      <c r="C9" s="241">
        <v>31</v>
      </c>
      <c r="D9" s="241">
        <v>32</v>
      </c>
      <c r="E9" s="241">
        <v>31</v>
      </c>
      <c r="F9" s="241">
        <v>35</v>
      </c>
      <c r="G9" s="241">
        <v>36</v>
      </c>
      <c r="H9" s="241">
        <v>41</v>
      </c>
      <c r="I9" s="241">
        <v>47</v>
      </c>
      <c r="J9" s="241">
        <v>45</v>
      </c>
      <c r="K9" s="242">
        <v>43</v>
      </c>
      <c r="L9" s="242">
        <v>45</v>
      </c>
      <c r="M9" s="242">
        <v>41</v>
      </c>
    </row>
    <row r="10" spans="1:13" x14ac:dyDescent="0.2">
      <c r="A10" s="222" t="s">
        <v>1</v>
      </c>
      <c r="B10" s="241">
        <v>46</v>
      </c>
      <c r="C10" s="241">
        <v>43</v>
      </c>
      <c r="D10" s="241">
        <v>34</v>
      </c>
      <c r="E10" s="241">
        <v>31</v>
      </c>
      <c r="F10" s="241">
        <v>66</v>
      </c>
      <c r="G10" s="241">
        <v>68</v>
      </c>
      <c r="H10" s="241">
        <v>78</v>
      </c>
      <c r="I10" s="241">
        <v>79</v>
      </c>
      <c r="J10" s="241">
        <v>88</v>
      </c>
      <c r="K10" s="242">
        <v>97</v>
      </c>
      <c r="L10" s="242">
        <v>94</v>
      </c>
      <c r="M10" s="242">
        <v>107</v>
      </c>
    </row>
    <row r="11" spans="1:13" x14ac:dyDescent="0.2">
      <c r="A11" s="243" t="s">
        <v>11</v>
      </c>
      <c r="B11" s="244">
        <f t="shared" ref="B11:M11" si="0">B10/B5</f>
        <v>0.6216216216216216</v>
      </c>
      <c r="C11" s="244">
        <f t="shared" si="0"/>
        <v>0.58108108108108103</v>
      </c>
      <c r="D11" s="244">
        <f t="shared" si="0"/>
        <v>0.51515151515151514</v>
      </c>
      <c r="E11" s="244">
        <f t="shared" si="0"/>
        <v>0.5</v>
      </c>
      <c r="F11" s="244">
        <f t="shared" si="0"/>
        <v>0.65346534653465349</v>
      </c>
      <c r="G11" s="244">
        <f t="shared" si="0"/>
        <v>0.65384615384615385</v>
      </c>
      <c r="H11" s="244">
        <f t="shared" si="0"/>
        <v>0.65546218487394958</v>
      </c>
      <c r="I11" s="244">
        <f t="shared" si="0"/>
        <v>0.62698412698412698</v>
      </c>
      <c r="J11" s="244">
        <f t="shared" si="0"/>
        <v>0.66165413533834583</v>
      </c>
      <c r="K11" s="244">
        <f t="shared" si="0"/>
        <v>0.69285714285714284</v>
      </c>
      <c r="L11" s="244">
        <f t="shared" si="0"/>
        <v>0.67625899280575541</v>
      </c>
      <c r="M11" s="244">
        <f t="shared" si="0"/>
        <v>0.72297297297297303</v>
      </c>
    </row>
    <row r="12" spans="1:13" x14ac:dyDescent="0.2">
      <c r="A12" s="245"/>
      <c r="B12" s="246"/>
      <c r="C12" s="246"/>
      <c r="D12" s="246"/>
      <c r="E12" s="246"/>
      <c r="F12" s="246"/>
      <c r="G12" s="247"/>
      <c r="H12" s="247"/>
      <c r="I12" s="247"/>
      <c r="J12" s="247"/>
      <c r="K12" s="248"/>
      <c r="L12" s="248"/>
      <c r="M12" s="248"/>
    </row>
    <row r="13" spans="1:13" x14ac:dyDescent="0.2">
      <c r="A13" s="222" t="s">
        <v>238</v>
      </c>
      <c r="B13" s="241">
        <v>4</v>
      </c>
      <c r="C13" s="241">
        <v>6</v>
      </c>
      <c r="D13" s="241">
        <v>5</v>
      </c>
      <c r="E13" s="241">
        <v>3</v>
      </c>
      <c r="F13" s="241">
        <v>4</v>
      </c>
      <c r="G13" s="241">
        <v>7</v>
      </c>
      <c r="H13" s="241">
        <v>8</v>
      </c>
      <c r="I13" s="241">
        <v>9</v>
      </c>
      <c r="J13" s="241">
        <v>7</v>
      </c>
      <c r="K13" s="242">
        <v>11</v>
      </c>
      <c r="L13" s="242">
        <v>11</v>
      </c>
      <c r="M13" s="242">
        <v>9</v>
      </c>
    </row>
    <row r="14" spans="1:13" x14ac:dyDescent="0.2">
      <c r="A14" s="222" t="s">
        <v>239</v>
      </c>
      <c r="B14" s="241">
        <v>0</v>
      </c>
      <c r="C14" s="241">
        <v>2</v>
      </c>
      <c r="D14" s="241">
        <v>2</v>
      </c>
      <c r="E14" s="241">
        <v>2</v>
      </c>
      <c r="F14" s="241">
        <v>7</v>
      </c>
      <c r="G14" s="241">
        <v>5</v>
      </c>
      <c r="H14" s="241">
        <v>5</v>
      </c>
      <c r="I14" s="241">
        <v>6</v>
      </c>
      <c r="J14" s="241">
        <v>6</v>
      </c>
      <c r="K14" s="242">
        <v>6</v>
      </c>
      <c r="L14" s="249"/>
      <c r="M14" s="249"/>
    </row>
    <row r="15" spans="1:13" x14ac:dyDescent="0.2">
      <c r="A15" s="222" t="s">
        <v>114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49"/>
      <c r="L15" s="242">
        <v>5</v>
      </c>
      <c r="M15" s="242">
        <v>4</v>
      </c>
    </row>
    <row r="16" spans="1:13" x14ac:dyDescent="0.2">
      <c r="A16" s="222" t="s">
        <v>240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49"/>
      <c r="L16" s="242">
        <v>0</v>
      </c>
      <c r="M16" s="242">
        <v>1</v>
      </c>
    </row>
    <row r="17" spans="1:13" ht="25.5" x14ac:dyDescent="0.2">
      <c r="A17" s="222" t="s">
        <v>241</v>
      </c>
      <c r="B17" s="241">
        <v>4</v>
      </c>
      <c r="C17" s="241">
        <v>2</v>
      </c>
      <c r="D17" s="241">
        <v>4</v>
      </c>
      <c r="E17" s="241">
        <v>1</v>
      </c>
      <c r="F17" s="241">
        <v>17</v>
      </c>
      <c r="G17" s="241">
        <v>17</v>
      </c>
      <c r="H17" s="241">
        <v>18</v>
      </c>
      <c r="I17" s="241">
        <v>16</v>
      </c>
      <c r="J17" s="241">
        <v>23</v>
      </c>
      <c r="K17" s="242">
        <v>22</v>
      </c>
      <c r="L17" s="242">
        <v>22</v>
      </c>
      <c r="M17" s="242">
        <v>24</v>
      </c>
    </row>
    <row r="18" spans="1:13" x14ac:dyDescent="0.2">
      <c r="A18" s="222" t="s">
        <v>115</v>
      </c>
      <c r="B18" s="241">
        <v>5</v>
      </c>
      <c r="C18" s="241">
        <v>7</v>
      </c>
      <c r="D18" s="241">
        <v>6</v>
      </c>
      <c r="E18" s="241">
        <v>2</v>
      </c>
      <c r="F18" s="241">
        <v>5</v>
      </c>
      <c r="G18" s="241">
        <v>2</v>
      </c>
      <c r="H18" s="241">
        <v>3</v>
      </c>
      <c r="I18" s="241">
        <v>5</v>
      </c>
      <c r="J18" s="241">
        <v>3</v>
      </c>
      <c r="K18" s="242">
        <v>4</v>
      </c>
      <c r="L18" s="242">
        <v>7</v>
      </c>
      <c r="M18" s="242">
        <v>8</v>
      </c>
    </row>
    <row r="19" spans="1:13" x14ac:dyDescent="0.2">
      <c r="A19" s="222" t="s">
        <v>242</v>
      </c>
      <c r="B19" s="241">
        <v>53</v>
      </c>
      <c r="C19" s="241">
        <v>49</v>
      </c>
      <c r="D19" s="241">
        <v>44</v>
      </c>
      <c r="E19" s="241">
        <v>50</v>
      </c>
      <c r="F19" s="241">
        <v>63</v>
      </c>
      <c r="G19" s="241">
        <v>63</v>
      </c>
      <c r="H19" s="241">
        <v>73</v>
      </c>
      <c r="I19" s="241">
        <v>82</v>
      </c>
      <c r="J19" s="241">
        <v>85</v>
      </c>
      <c r="K19" s="242">
        <v>84</v>
      </c>
      <c r="L19" s="242">
        <v>84</v>
      </c>
      <c r="M19" s="242">
        <v>93</v>
      </c>
    </row>
    <row r="20" spans="1:13" x14ac:dyDescent="0.2">
      <c r="A20" s="222" t="s">
        <v>243</v>
      </c>
      <c r="B20" s="241">
        <v>8</v>
      </c>
      <c r="C20" s="241">
        <v>8</v>
      </c>
      <c r="D20" s="241">
        <v>5</v>
      </c>
      <c r="E20" s="241">
        <v>4</v>
      </c>
      <c r="F20" s="241">
        <v>5</v>
      </c>
      <c r="G20" s="241">
        <v>10</v>
      </c>
      <c r="H20" s="241">
        <v>12</v>
      </c>
      <c r="I20" s="241">
        <v>8</v>
      </c>
      <c r="J20" s="241">
        <v>9</v>
      </c>
      <c r="K20" s="242">
        <v>13</v>
      </c>
      <c r="L20" s="242">
        <v>10</v>
      </c>
      <c r="M20" s="242">
        <v>9</v>
      </c>
    </row>
    <row r="21" spans="1:13" ht="30" x14ac:dyDescent="0.25">
      <c r="A21" s="229" t="s">
        <v>244</v>
      </c>
      <c r="B21" s="251">
        <f t="shared" ref="B21:M21" si="1">SUM(B13:B18)</f>
        <v>13</v>
      </c>
      <c r="C21" s="251">
        <f t="shared" si="1"/>
        <v>17</v>
      </c>
      <c r="D21" s="251">
        <f t="shared" si="1"/>
        <v>17</v>
      </c>
      <c r="E21" s="251">
        <f t="shared" si="1"/>
        <v>8</v>
      </c>
      <c r="F21" s="251">
        <f t="shared" si="1"/>
        <v>33</v>
      </c>
      <c r="G21" s="251">
        <f t="shared" si="1"/>
        <v>31</v>
      </c>
      <c r="H21" s="251">
        <f t="shared" si="1"/>
        <v>34</v>
      </c>
      <c r="I21" s="251">
        <f t="shared" si="1"/>
        <v>36</v>
      </c>
      <c r="J21" s="251">
        <f t="shared" si="1"/>
        <v>39</v>
      </c>
      <c r="K21" s="251">
        <f t="shared" si="1"/>
        <v>43</v>
      </c>
      <c r="L21" s="251">
        <f t="shared" si="1"/>
        <v>45</v>
      </c>
      <c r="M21" s="251">
        <f t="shared" si="1"/>
        <v>46</v>
      </c>
    </row>
    <row r="22" spans="1:13" x14ac:dyDescent="0.2">
      <c r="A22" s="243" t="s">
        <v>12</v>
      </c>
      <c r="B22" s="244">
        <f t="shared" ref="B22:M22" si="2">B21/B5</f>
        <v>0.17567567567567569</v>
      </c>
      <c r="C22" s="244">
        <f t="shared" si="2"/>
        <v>0.22972972972972974</v>
      </c>
      <c r="D22" s="244">
        <f t="shared" si="2"/>
        <v>0.25757575757575757</v>
      </c>
      <c r="E22" s="244">
        <f t="shared" si="2"/>
        <v>0.12903225806451613</v>
      </c>
      <c r="F22" s="244">
        <f t="shared" si="2"/>
        <v>0.32673267326732675</v>
      </c>
      <c r="G22" s="244">
        <f t="shared" si="2"/>
        <v>0.29807692307692307</v>
      </c>
      <c r="H22" s="244">
        <f t="shared" si="2"/>
        <v>0.2857142857142857</v>
      </c>
      <c r="I22" s="244">
        <f t="shared" si="2"/>
        <v>0.2857142857142857</v>
      </c>
      <c r="J22" s="244">
        <f t="shared" si="2"/>
        <v>0.2932330827067669</v>
      </c>
      <c r="K22" s="244">
        <f t="shared" si="2"/>
        <v>0.30714285714285716</v>
      </c>
      <c r="L22" s="244">
        <f t="shared" si="2"/>
        <v>0.32374100719424459</v>
      </c>
      <c r="M22" s="244">
        <f t="shared" si="2"/>
        <v>0.3108108108108108</v>
      </c>
    </row>
    <row r="23" spans="1:13" x14ac:dyDescent="0.2">
      <c r="A23" s="245"/>
      <c r="B23" s="246"/>
      <c r="C23" s="246"/>
      <c r="D23" s="246"/>
      <c r="E23" s="246"/>
      <c r="F23" s="246"/>
      <c r="G23" s="247"/>
      <c r="H23" s="247"/>
      <c r="I23" s="247"/>
      <c r="J23" s="247"/>
      <c r="K23" s="248"/>
      <c r="L23" s="248"/>
      <c r="M23" s="248"/>
    </row>
    <row r="24" spans="1:13" x14ac:dyDescent="0.2">
      <c r="A24" s="222" t="s">
        <v>3</v>
      </c>
      <c r="B24" s="241">
        <v>39</v>
      </c>
      <c r="C24" s="241">
        <v>39</v>
      </c>
      <c r="D24" s="241">
        <v>38</v>
      </c>
      <c r="E24" s="241">
        <v>38</v>
      </c>
      <c r="F24" s="241">
        <v>38</v>
      </c>
      <c r="G24" s="241">
        <v>38</v>
      </c>
      <c r="H24" s="241">
        <v>37</v>
      </c>
      <c r="I24" s="241">
        <v>36</v>
      </c>
      <c r="J24" s="241">
        <v>36</v>
      </c>
      <c r="K24" s="242">
        <v>37</v>
      </c>
      <c r="L24" s="242">
        <v>36</v>
      </c>
      <c r="M24" s="242">
        <v>37</v>
      </c>
    </row>
    <row r="25" spans="1:13" x14ac:dyDescent="0.2">
      <c r="A25" s="222" t="s">
        <v>158</v>
      </c>
      <c r="B25" s="241"/>
      <c r="C25" s="241"/>
      <c r="D25" s="241"/>
      <c r="E25" s="241"/>
      <c r="F25" s="241">
        <v>36.5</v>
      </c>
      <c r="G25" s="241">
        <v>38</v>
      </c>
      <c r="H25" s="241">
        <v>37</v>
      </c>
      <c r="I25" s="241">
        <v>34</v>
      </c>
      <c r="J25" s="241">
        <v>34</v>
      </c>
      <c r="K25" s="242">
        <v>34</v>
      </c>
      <c r="L25" s="242">
        <v>34</v>
      </c>
      <c r="M25" s="242">
        <v>35</v>
      </c>
    </row>
    <row r="26" spans="1:13" x14ac:dyDescent="0.2">
      <c r="A26" s="222"/>
      <c r="B26" s="246"/>
      <c r="C26" s="246"/>
      <c r="D26" s="246"/>
      <c r="E26" s="246"/>
      <c r="F26" s="246"/>
      <c r="G26" s="247"/>
      <c r="H26" s="247"/>
      <c r="I26" s="247"/>
      <c r="J26" s="247"/>
      <c r="K26" s="248"/>
      <c r="L26" s="248"/>
      <c r="M26" s="248"/>
    </row>
    <row r="27" spans="1:13" x14ac:dyDescent="0.2">
      <c r="A27" s="222" t="s">
        <v>6</v>
      </c>
      <c r="B27" s="241">
        <v>70</v>
      </c>
      <c r="C27" s="241">
        <v>70</v>
      </c>
      <c r="D27" s="241">
        <v>61</v>
      </c>
      <c r="E27" s="241">
        <v>59</v>
      </c>
      <c r="F27" s="241">
        <v>97</v>
      </c>
      <c r="G27" s="241">
        <v>100</v>
      </c>
      <c r="H27" s="241">
        <v>116</v>
      </c>
      <c r="I27" s="241">
        <v>121</v>
      </c>
      <c r="J27" s="241">
        <v>129</v>
      </c>
      <c r="K27" s="242">
        <v>137</v>
      </c>
      <c r="L27" s="242">
        <v>134</v>
      </c>
      <c r="M27" s="242">
        <v>142</v>
      </c>
    </row>
    <row r="28" spans="1:13" x14ac:dyDescent="0.2">
      <c r="A28" s="222" t="s">
        <v>7</v>
      </c>
      <c r="B28" s="241">
        <v>4</v>
      </c>
      <c r="C28" s="241">
        <v>4</v>
      </c>
      <c r="D28" s="241">
        <v>5</v>
      </c>
      <c r="E28" s="241">
        <v>3</v>
      </c>
      <c r="F28" s="241">
        <v>4</v>
      </c>
      <c r="G28" s="241">
        <v>4</v>
      </c>
      <c r="H28" s="241">
        <v>3</v>
      </c>
      <c r="I28" s="241">
        <v>5</v>
      </c>
      <c r="J28" s="241">
        <v>4</v>
      </c>
      <c r="K28" s="242">
        <v>3</v>
      </c>
      <c r="L28" s="242">
        <v>5</v>
      </c>
      <c r="M28" s="242">
        <v>6</v>
      </c>
    </row>
    <row r="29" spans="1:13" x14ac:dyDescent="0.2">
      <c r="A29" s="243" t="s">
        <v>13</v>
      </c>
      <c r="B29" s="244">
        <f t="shared" ref="B29:M29" si="3">B27/B5</f>
        <v>0.94594594594594594</v>
      </c>
      <c r="C29" s="244">
        <f t="shared" si="3"/>
        <v>0.94594594594594594</v>
      </c>
      <c r="D29" s="244">
        <f t="shared" si="3"/>
        <v>0.9242424242424242</v>
      </c>
      <c r="E29" s="244">
        <f t="shared" si="3"/>
        <v>0.95161290322580649</v>
      </c>
      <c r="F29" s="244">
        <f t="shared" si="3"/>
        <v>0.96039603960396036</v>
      </c>
      <c r="G29" s="244">
        <f t="shared" si="3"/>
        <v>0.96153846153846156</v>
      </c>
      <c r="H29" s="244">
        <f t="shared" si="3"/>
        <v>0.97478991596638653</v>
      </c>
      <c r="I29" s="244">
        <f t="shared" si="3"/>
        <v>0.96031746031746035</v>
      </c>
      <c r="J29" s="244">
        <f t="shared" si="3"/>
        <v>0.96992481203007519</v>
      </c>
      <c r="K29" s="244">
        <f t="shared" si="3"/>
        <v>0.97857142857142854</v>
      </c>
      <c r="L29" s="244">
        <f t="shared" si="3"/>
        <v>0.96402877697841727</v>
      </c>
      <c r="M29" s="244">
        <f t="shared" si="3"/>
        <v>0.95945945945945943</v>
      </c>
    </row>
    <row r="30" spans="1:13" x14ac:dyDescent="0.2">
      <c r="A30" s="222"/>
      <c r="B30" s="246"/>
      <c r="C30" s="246"/>
      <c r="D30" s="246"/>
      <c r="E30" s="246"/>
      <c r="F30" s="246"/>
      <c r="G30" s="247"/>
      <c r="H30" s="247"/>
      <c r="I30" s="247"/>
      <c r="J30" s="247"/>
      <c r="K30" s="248"/>
      <c r="L30" s="248"/>
      <c r="M30" s="248"/>
    </row>
    <row r="31" spans="1:13" x14ac:dyDescent="0.2">
      <c r="A31" s="222" t="s">
        <v>9</v>
      </c>
      <c r="B31" s="241">
        <v>72</v>
      </c>
      <c r="C31" s="241">
        <v>71</v>
      </c>
      <c r="D31" s="241">
        <v>61</v>
      </c>
      <c r="E31" s="241">
        <v>60</v>
      </c>
      <c r="F31" s="241">
        <v>84</v>
      </c>
      <c r="G31" s="241">
        <v>88</v>
      </c>
      <c r="H31" s="241">
        <v>109</v>
      </c>
      <c r="I31" s="241">
        <v>120</v>
      </c>
      <c r="J31" s="241">
        <v>118</v>
      </c>
      <c r="K31" s="242">
        <v>122</v>
      </c>
      <c r="L31" s="242">
        <v>131</v>
      </c>
      <c r="M31" s="242">
        <v>139</v>
      </c>
    </row>
    <row r="32" spans="1:13" x14ac:dyDescent="0.2">
      <c r="A32" s="222" t="s">
        <v>8</v>
      </c>
      <c r="B32" s="241">
        <v>2</v>
      </c>
      <c r="C32" s="241">
        <v>3</v>
      </c>
      <c r="D32" s="241">
        <v>5</v>
      </c>
      <c r="E32" s="241">
        <v>2</v>
      </c>
      <c r="F32" s="241">
        <v>17</v>
      </c>
      <c r="G32" s="241">
        <v>16</v>
      </c>
      <c r="H32" s="241">
        <v>10</v>
      </c>
      <c r="I32" s="241">
        <v>6</v>
      </c>
      <c r="J32" s="241">
        <v>15</v>
      </c>
      <c r="K32" s="242">
        <v>18</v>
      </c>
      <c r="L32" s="242">
        <v>8</v>
      </c>
      <c r="M32" s="242">
        <v>9</v>
      </c>
    </row>
    <row r="33" spans="1:13" x14ac:dyDescent="0.2">
      <c r="A33" s="222"/>
      <c r="B33" s="246"/>
      <c r="C33" s="246"/>
      <c r="D33" s="246"/>
      <c r="E33" s="246"/>
      <c r="F33" s="246"/>
      <c r="G33" s="247"/>
      <c r="H33" s="247"/>
      <c r="I33" s="247"/>
      <c r="J33" s="247"/>
      <c r="K33" s="248"/>
      <c r="L33" s="248"/>
      <c r="M33" s="248"/>
    </row>
    <row r="34" spans="1:13" x14ac:dyDescent="0.2">
      <c r="A34" s="252" t="s">
        <v>127</v>
      </c>
      <c r="B34" s="250"/>
      <c r="C34" s="250"/>
      <c r="D34" s="250"/>
      <c r="E34" s="250"/>
      <c r="F34" s="241">
        <v>24</v>
      </c>
      <c r="G34" s="241">
        <v>28</v>
      </c>
      <c r="H34" s="241">
        <v>30</v>
      </c>
      <c r="I34" s="241">
        <v>32</v>
      </c>
      <c r="J34" s="241">
        <v>29</v>
      </c>
      <c r="K34" s="241">
        <v>45</v>
      </c>
      <c r="L34" s="241">
        <v>42</v>
      </c>
      <c r="M34" s="241">
        <v>39</v>
      </c>
    </row>
    <row r="35" spans="1:13" x14ac:dyDescent="0.2">
      <c r="A35" s="252"/>
      <c r="B35" s="250"/>
      <c r="C35" s="250"/>
      <c r="D35" s="250"/>
      <c r="E35" s="250"/>
      <c r="F35" s="244">
        <f t="shared" ref="F35:M35" si="4">F34/F5</f>
        <v>0.23762376237623761</v>
      </c>
      <c r="G35" s="244">
        <f t="shared" si="4"/>
        <v>0.26923076923076922</v>
      </c>
      <c r="H35" s="244">
        <f t="shared" si="4"/>
        <v>0.25210084033613445</v>
      </c>
      <c r="I35" s="244">
        <f t="shared" si="4"/>
        <v>0.25396825396825395</v>
      </c>
      <c r="J35" s="244">
        <f t="shared" si="4"/>
        <v>0.21804511278195488</v>
      </c>
      <c r="K35" s="244">
        <f t="shared" si="4"/>
        <v>0.32142857142857145</v>
      </c>
      <c r="L35" s="244">
        <f t="shared" si="4"/>
        <v>0.30215827338129497</v>
      </c>
      <c r="M35" s="244">
        <f t="shared" si="4"/>
        <v>0.26351351351351349</v>
      </c>
    </row>
    <row r="36" spans="1:13" x14ac:dyDescent="0.2">
      <c r="A36" s="252" t="s">
        <v>96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</row>
    <row r="37" spans="1:13" x14ac:dyDescent="0.2">
      <c r="A37" s="252" t="s">
        <v>99</v>
      </c>
      <c r="B37" s="250"/>
      <c r="C37" s="250"/>
      <c r="D37" s="250"/>
      <c r="E37" s="250"/>
      <c r="F37" s="253"/>
      <c r="G37" s="253"/>
      <c r="H37" s="253"/>
      <c r="I37" s="253"/>
      <c r="J37" s="253"/>
      <c r="K37" s="253"/>
      <c r="L37" s="253"/>
      <c r="M37" s="253"/>
    </row>
    <row r="38" spans="1:13" x14ac:dyDescent="0.2">
      <c r="A38" s="252" t="s">
        <v>113</v>
      </c>
      <c r="B38" s="250"/>
      <c r="C38" s="250"/>
      <c r="D38" s="250"/>
      <c r="E38" s="250"/>
      <c r="F38" s="241">
        <v>19</v>
      </c>
      <c r="G38" s="241">
        <v>22</v>
      </c>
      <c r="H38" s="241">
        <v>26</v>
      </c>
      <c r="I38" s="241">
        <v>28</v>
      </c>
      <c r="J38" s="241">
        <v>30</v>
      </c>
      <c r="K38" s="242">
        <v>38</v>
      </c>
      <c r="L38" s="242">
        <v>29</v>
      </c>
      <c r="M38" s="242">
        <v>34</v>
      </c>
    </row>
    <row r="39" spans="1:13" x14ac:dyDescent="0.2">
      <c r="A39" s="252" t="s">
        <v>97</v>
      </c>
      <c r="B39" s="250"/>
      <c r="C39" s="250"/>
      <c r="D39" s="250"/>
      <c r="E39" s="250"/>
      <c r="F39" s="244">
        <f t="shared" ref="F39:M39" si="5">F38/F5</f>
        <v>0.18811881188118812</v>
      </c>
      <c r="G39" s="244">
        <f t="shared" si="5"/>
        <v>0.21153846153846154</v>
      </c>
      <c r="H39" s="244">
        <f t="shared" si="5"/>
        <v>0.21848739495798319</v>
      </c>
      <c r="I39" s="244">
        <f t="shared" si="5"/>
        <v>0.22222222222222221</v>
      </c>
      <c r="J39" s="244">
        <f t="shared" si="5"/>
        <v>0.22556390977443608</v>
      </c>
      <c r="K39" s="244">
        <f t="shared" si="5"/>
        <v>0.27142857142857141</v>
      </c>
      <c r="L39" s="244">
        <f t="shared" si="5"/>
        <v>0.20863309352517986</v>
      </c>
      <c r="M39" s="244">
        <f t="shared" si="5"/>
        <v>0.22972972972972974</v>
      </c>
    </row>
    <row r="40" spans="1:13" x14ac:dyDescent="0.2">
      <c r="A40" s="269" t="s">
        <v>98</v>
      </c>
      <c r="B40" s="250"/>
      <c r="C40" s="250"/>
      <c r="D40" s="250"/>
      <c r="E40" s="250"/>
      <c r="F40" s="241">
        <v>3</v>
      </c>
      <c r="G40" s="241">
        <v>6</v>
      </c>
      <c r="H40" s="241">
        <v>10</v>
      </c>
      <c r="I40" s="241">
        <v>10</v>
      </c>
      <c r="J40" s="241">
        <v>7</v>
      </c>
      <c r="K40" s="242">
        <v>5</v>
      </c>
      <c r="L40" s="242">
        <v>7</v>
      </c>
      <c r="M40" s="242">
        <v>7</v>
      </c>
    </row>
    <row r="41" spans="1:13" x14ac:dyDescent="0.2">
      <c r="A41" s="269"/>
      <c r="B41" s="250"/>
      <c r="C41" s="250"/>
      <c r="D41" s="250"/>
      <c r="E41" s="250"/>
      <c r="F41" s="244">
        <f t="shared" ref="F41:M41" si="6">F40/F5</f>
        <v>2.9702970297029702E-2</v>
      </c>
      <c r="G41" s="244">
        <f t="shared" si="6"/>
        <v>5.7692307692307696E-2</v>
      </c>
      <c r="H41" s="244">
        <f t="shared" si="6"/>
        <v>8.4033613445378158E-2</v>
      </c>
      <c r="I41" s="244">
        <f t="shared" si="6"/>
        <v>7.9365079365079361E-2</v>
      </c>
      <c r="J41" s="244">
        <f t="shared" si="6"/>
        <v>5.2631578947368418E-2</v>
      </c>
      <c r="K41" s="244">
        <f t="shared" si="6"/>
        <v>3.5714285714285712E-2</v>
      </c>
      <c r="L41" s="244">
        <f t="shared" si="6"/>
        <v>5.0359712230215826E-2</v>
      </c>
      <c r="M41" s="244">
        <f t="shared" si="6"/>
        <v>4.72972972972973E-2</v>
      </c>
    </row>
    <row r="42" spans="1:13" x14ac:dyDescent="0.2">
      <c r="A42" s="269" t="s">
        <v>159</v>
      </c>
      <c r="B42" s="250"/>
      <c r="C42" s="250"/>
      <c r="D42" s="250"/>
      <c r="E42" s="250"/>
      <c r="F42" s="241">
        <v>5</v>
      </c>
      <c r="G42" s="241">
        <v>4</v>
      </c>
      <c r="H42" s="241">
        <v>2</v>
      </c>
      <c r="I42" s="241">
        <v>2</v>
      </c>
      <c r="J42" s="241">
        <v>2</v>
      </c>
      <c r="K42" s="242">
        <v>2</v>
      </c>
      <c r="L42" s="242">
        <v>2</v>
      </c>
      <c r="M42" s="242">
        <v>1</v>
      </c>
    </row>
    <row r="43" spans="1:13" x14ac:dyDescent="0.2">
      <c r="A43" s="269"/>
      <c r="B43" s="250"/>
      <c r="C43" s="250"/>
      <c r="D43" s="250"/>
      <c r="E43" s="250"/>
      <c r="F43" s="244">
        <f t="shared" ref="F43:M43" si="7">F42/F5</f>
        <v>4.9504950495049507E-2</v>
      </c>
      <c r="G43" s="244">
        <f t="shared" si="7"/>
        <v>3.8461538461538464E-2</v>
      </c>
      <c r="H43" s="244">
        <f t="shared" si="7"/>
        <v>1.680672268907563E-2</v>
      </c>
      <c r="I43" s="244">
        <f t="shared" si="7"/>
        <v>1.5873015873015872E-2</v>
      </c>
      <c r="J43" s="244">
        <f t="shared" si="7"/>
        <v>1.5037593984962405E-2</v>
      </c>
      <c r="K43" s="244">
        <f t="shared" si="7"/>
        <v>1.4285714285714285E-2</v>
      </c>
      <c r="L43" s="244">
        <f t="shared" si="7"/>
        <v>1.4388489208633094E-2</v>
      </c>
      <c r="M43" s="244">
        <f t="shared" si="7"/>
        <v>6.7567567567567571E-3</v>
      </c>
    </row>
    <row r="44" spans="1:13" x14ac:dyDescent="0.2">
      <c r="A44" s="40"/>
    </row>
    <row r="45" spans="1:13" x14ac:dyDescent="0.2">
      <c r="A45" s="40"/>
    </row>
    <row r="46" spans="1:13" ht="31.5" x14ac:dyDescent="0.25">
      <c r="A46" s="217" t="s">
        <v>116</v>
      </c>
      <c r="B46" s="219" t="s">
        <v>264</v>
      </c>
      <c r="C46" s="219" t="s">
        <v>265</v>
      </c>
      <c r="D46" s="219" t="s">
        <v>266</v>
      </c>
      <c r="E46" s="219" t="s">
        <v>267</v>
      </c>
      <c r="F46" s="219" t="s">
        <v>268</v>
      </c>
      <c r="G46" s="219" t="s">
        <v>269</v>
      </c>
      <c r="H46" s="219" t="s">
        <v>270</v>
      </c>
      <c r="I46" s="219" t="s">
        <v>271</v>
      </c>
      <c r="J46" s="219" t="s">
        <v>276</v>
      </c>
      <c r="K46" s="218" t="s">
        <v>273</v>
      </c>
      <c r="L46" s="218" t="s">
        <v>277</v>
      </c>
      <c r="M46" s="218" t="s">
        <v>275</v>
      </c>
    </row>
    <row r="47" spans="1:13" ht="15" x14ac:dyDescent="0.25">
      <c r="A47" s="229" t="s">
        <v>218</v>
      </c>
      <c r="B47" s="254">
        <v>59.1</v>
      </c>
      <c r="C47" s="254">
        <v>56.9</v>
      </c>
      <c r="D47" s="254">
        <v>46.5</v>
      </c>
      <c r="E47" s="254">
        <v>48.7</v>
      </c>
      <c r="F47" s="255">
        <v>66.900000000000006</v>
      </c>
      <c r="G47" s="254">
        <v>62.4</v>
      </c>
      <c r="H47" s="254">
        <v>68.3</v>
      </c>
      <c r="I47" s="230">
        <v>86.1</v>
      </c>
      <c r="J47" s="230">
        <v>93.5</v>
      </c>
      <c r="K47" s="230">
        <v>87</v>
      </c>
      <c r="L47" s="230">
        <v>103.9</v>
      </c>
      <c r="M47" s="230">
        <v>112.2</v>
      </c>
    </row>
    <row r="48" spans="1:13" x14ac:dyDescent="0.2">
      <c r="A48" s="222" t="s">
        <v>34</v>
      </c>
      <c r="B48" s="256">
        <v>55</v>
      </c>
      <c r="C48" s="256">
        <v>55</v>
      </c>
      <c r="D48" s="256">
        <v>55</v>
      </c>
      <c r="E48" s="257">
        <v>55</v>
      </c>
      <c r="F48" s="256">
        <v>80</v>
      </c>
      <c r="G48" s="256">
        <v>80</v>
      </c>
      <c r="H48" s="256">
        <v>80</v>
      </c>
      <c r="I48" s="258">
        <v>80</v>
      </c>
      <c r="J48" s="258">
        <v>80</v>
      </c>
      <c r="K48" s="224">
        <v>80</v>
      </c>
      <c r="L48" s="224">
        <v>96</v>
      </c>
      <c r="M48" s="224">
        <v>96</v>
      </c>
    </row>
    <row r="49" spans="1:13" ht="24" x14ac:dyDescent="0.2">
      <c r="A49" s="225" t="s">
        <v>35</v>
      </c>
      <c r="B49" s="226">
        <f t="shared" ref="B49:M49" si="8">B47-B48</f>
        <v>4.1000000000000014</v>
      </c>
      <c r="C49" s="226">
        <f t="shared" si="8"/>
        <v>1.8999999999999986</v>
      </c>
      <c r="D49" s="226">
        <f t="shared" si="8"/>
        <v>-8.5</v>
      </c>
      <c r="E49" s="226">
        <f t="shared" si="8"/>
        <v>-6.2999999999999972</v>
      </c>
      <c r="F49" s="226">
        <f t="shared" si="8"/>
        <v>-13.099999999999994</v>
      </c>
      <c r="G49" s="226">
        <f t="shared" si="8"/>
        <v>-17.600000000000001</v>
      </c>
      <c r="H49" s="226">
        <f t="shared" si="8"/>
        <v>-11.700000000000003</v>
      </c>
      <c r="I49" s="226">
        <f t="shared" si="8"/>
        <v>6.0999999999999943</v>
      </c>
      <c r="J49" s="226">
        <f t="shared" si="8"/>
        <v>13.5</v>
      </c>
      <c r="K49" s="226">
        <f t="shared" si="8"/>
        <v>7</v>
      </c>
      <c r="L49" s="226">
        <f t="shared" si="8"/>
        <v>7.9000000000000057</v>
      </c>
      <c r="M49" s="226">
        <f t="shared" si="8"/>
        <v>16.200000000000003</v>
      </c>
    </row>
    <row r="50" spans="1:13" x14ac:dyDescent="0.2">
      <c r="A50" s="225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</row>
    <row r="51" spans="1:13" ht="28.5" x14ac:dyDescent="0.2">
      <c r="A51" s="217" t="s">
        <v>222</v>
      </c>
      <c r="B51" s="219" t="s">
        <v>264</v>
      </c>
      <c r="C51" s="219" t="s">
        <v>265</v>
      </c>
      <c r="D51" s="219" t="s">
        <v>266</v>
      </c>
      <c r="E51" s="219" t="s">
        <v>267</v>
      </c>
      <c r="F51" s="219" t="s">
        <v>268</v>
      </c>
      <c r="G51" s="219" t="s">
        <v>269</v>
      </c>
      <c r="H51" s="219" t="s">
        <v>270</v>
      </c>
      <c r="I51" s="219" t="s">
        <v>271</v>
      </c>
      <c r="J51" s="219" t="s">
        <v>276</v>
      </c>
      <c r="K51" s="218" t="s">
        <v>273</v>
      </c>
      <c r="L51" s="218" t="s">
        <v>274</v>
      </c>
      <c r="M51" s="218" t="s">
        <v>275</v>
      </c>
    </row>
    <row r="52" spans="1:13" ht="15" x14ac:dyDescent="0.25">
      <c r="A52" s="229" t="s">
        <v>218</v>
      </c>
      <c r="B52" s="254">
        <v>59.1</v>
      </c>
      <c r="C52" s="254">
        <v>56.9</v>
      </c>
      <c r="D52" s="254">
        <v>46.5</v>
      </c>
      <c r="E52" s="254">
        <v>48.7</v>
      </c>
      <c r="F52" s="255">
        <v>59.9</v>
      </c>
      <c r="G52" s="255">
        <v>51.3</v>
      </c>
      <c r="H52" s="255">
        <v>52.4</v>
      </c>
      <c r="I52" s="230">
        <v>69.8</v>
      </c>
      <c r="J52" s="230">
        <v>72.2</v>
      </c>
      <c r="K52" s="230">
        <v>65.5</v>
      </c>
      <c r="L52" s="230">
        <v>85.2</v>
      </c>
      <c r="M52" s="230">
        <v>94.1</v>
      </c>
    </row>
    <row r="53" spans="1:13" x14ac:dyDescent="0.2">
      <c r="A53" s="222" t="s">
        <v>34</v>
      </c>
      <c r="B53" s="256">
        <v>55</v>
      </c>
      <c r="C53" s="256">
        <v>55</v>
      </c>
      <c r="D53" s="256">
        <v>55</v>
      </c>
      <c r="E53" s="257">
        <v>55</v>
      </c>
      <c r="F53" s="256">
        <v>55</v>
      </c>
      <c r="G53" s="256">
        <v>55</v>
      </c>
      <c r="H53" s="256">
        <v>55</v>
      </c>
      <c r="I53" s="258">
        <v>55</v>
      </c>
      <c r="J53" s="258">
        <v>55</v>
      </c>
      <c r="K53" s="224">
        <v>55</v>
      </c>
      <c r="L53" s="224">
        <v>74</v>
      </c>
      <c r="M53" s="224">
        <v>74</v>
      </c>
    </row>
    <row r="54" spans="1:13" ht="24" x14ac:dyDescent="0.2">
      <c r="A54" s="225" t="s">
        <v>35</v>
      </c>
      <c r="B54" s="226">
        <f t="shared" ref="B54:M54" si="9">B52-B53</f>
        <v>4.1000000000000014</v>
      </c>
      <c r="C54" s="226">
        <f t="shared" si="9"/>
        <v>1.8999999999999986</v>
      </c>
      <c r="D54" s="226">
        <f t="shared" si="9"/>
        <v>-8.5</v>
      </c>
      <c r="E54" s="226">
        <f t="shared" si="9"/>
        <v>-6.2999999999999972</v>
      </c>
      <c r="F54" s="226">
        <f t="shared" si="9"/>
        <v>4.8999999999999986</v>
      </c>
      <c r="G54" s="226">
        <f t="shared" si="9"/>
        <v>-3.7000000000000028</v>
      </c>
      <c r="H54" s="226">
        <f t="shared" si="9"/>
        <v>-2.6000000000000014</v>
      </c>
      <c r="I54" s="226">
        <f t="shared" si="9"/>
        <v>14.799999999999997</v>
      </c>
      <c r="J54" s="226">
        <f t="shared" si="9"/>
        <v>17.200000000000003</v>
      </c>
      <c r="K54" s="226">
        <f t="shared" si="9"/>
        <v>10.5</v>
      </c>
      <c r="L54" s="226">
        <f t="shared" si="9"/>
        <v>11.200000000000003</v>
      </c>
      <c r="M54" s="226">
        <f t="shared" si="9"/>
        <v>20.099999999999994</v>
      </c>
    </row>
    <row r="55" spans="1:13" x14ac:dyDescent="0.2">
      <c r="A55" s="225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</row>
    <row r="56" spans="1:13" ht="28.5" x14ac:dyDescent="0.2">
      <c r="A56" s="217" t="s">
        <v>223</v>
      </c>
      <c r="B56" s="219" t="s">
        <v>264</v>
      </c>
      <c r="C56" s="219" t="s">
        <v>265</v>
      </c>
      <c r="D56" s="219" t="s">
        <v>266</v>
      </c>
      <c r="E56" s="219" t="s">
        <v>267</v>
      </c>
      <c r="F56" s="219" t="s">
        <v>268</v>
      </c>
      <c r="G56" s="219" t="s">
        <v>269</v>
      </c>
      <c r="H56" s="219" t="s">
        <v>270</v>
      </c>
      <c r="I56" s="219" t="s">
        <v>271</v>
      </c>
      <c r="J56" s="219" t="s">
        <v>276</v>
      </c>
      <c r="K56" s="218" t="s">
        <v>273</v>
      </c>
      <c r="L56" s="218" t="s">
        <v>274</v>
      </c>
      <c r="M56" s="218" t="s">
        <v>275</v>
      </c>
    </row>
    <row r="57" spans="1:13" ht="15" x14ac:dyDescent="0.25">
      <c r="A57" s="229" t="s">
        <v>218</v>
      </c>
      <c r="B57" s="259"/>
      <c r="C57" s="259"/>
      <c r="D57" s="259"/>
      <c r="E57" s="259"/>
      <c r="F57" s="255">
        <v>6.9</v>
      </c>
      <c r="G57" s="255">
        <v>11.1</v>
      </c>
      <c r="H57" s="255">
        <v>15.9</v>
      </c>
      <c r="I57" s="230">
        <v>16.3</v>
      </c>
      <c r="J57" s="230">
        <v>21.3</v>
      </c>
      <c r="K57" s="230">
        <v>21.5</v>
      </c>
      <c r="L57" s="230">
        <v>18.7</v>
      </c>
      <c r="M57" s="230">
        <v>18.2</v>
      </c>
    </row>
    <row r="58" spans="1:13" x14ac:dyDescent="0.2">
      <c r="A58" s="222" t="s">
        <v>34</v>
      </c>
      <c r="B58" s="260"/>
      <c r="C58" s="260"/>
      <c r="D58" s="260"/>
      <c r="E58" s="260"/>
      <c r="F58" s="256">
        <v>25</v>
      </c>
      <c r="G58" s="256">
        <v>25</v>
      </c>
      <c r="H58" s="256">
        <v>25</v>
      </c>
      <c r="I58" s="258">
        <v>25</v>
      </c>
      <c r="J58" s="258">
        <v>25</v>
      </c>
      <c r="K58" s="224">
        <v>25</v>
      </c>
      <c r="L58" s="224">
        <v>22</v>
      </c>
      <c r="M58" s="224">
        <v>22</v>
      </c>
    </row>
    <row r="59" spans="1:13" ht="24" x14ac:dyDescent="0.2">
      <c r="A59" s="225" t="s">
        <v>35</v>
      </c>
      <c r="B59" s="261"/>
      <c r="C59" s="261"/>
      <c r="D59" s="261"/>
      <c r="E59" s="261"/>
      <c r="F59" s="226">
        <f t="shared" ref="F59:M59" si="10">F57-F58</f>
        <v>-18.100000000000001</v>
      </c>
      <c r="G59" s="226">
        <f t="shared" si="10"/>
        <v>-13.9</v>
      </c>
      <c r="H59" s="226">
        <f t="shared" si="10"/>
        <v>-9.1</v>
      </c>
      <c r="I59" s="226">
        <f t="shared" si="10"/>
        <v>-8.6999999999999993</v>
      </c>
      <c r="J59" s="226">
        <f t="shared" si="10"/>
        <v>-3.6999999999999993</v>
      </c>
      <c r="K59" s="226">
        <f t="shared" si="10"/>
        <v>-3.5</v>
      </c>
      <c r="L59" s="226">
        <f t="shared" si="10"/>
        <v>-3.3000000000000007</v>
      </c>
      <c r="M59" s="226">
        <f t="shared" si="10"/>
        <v>-3.8000000000000007</v>
      </c>
    </row>
    <row r="60" spans="1:13" s="44" customFormat="1" x14ac:dyDescent="0.2">
      <c r="A60" s="50" t="s">
        <v>32</v>
      </c>
      <c r="K60" s="45"/>
      <c r="L60" s="45"/>
      <c r="M60" s="45"/>
    </row>
    <row r="61" spans="1:13" s="44" customFormat="1" x14ac:dyDescent="0.2">
      <c r="A61" s="50" t="s">
        <v>278</v>
      </c>
      <c r="K61" s="45"/>
      <c r="L61" s="45"/>
      <c r="M61" s="45"/>
    </row>
    <row r="62" spans="1:13" s="44" customFormat="1" x14ac:dyDescent="0.2">
      <c r="A62" s="50" t="s">
        <v>279</v>
      </c>
      <c r="K62" s="45"/>
      <c r="L62" s="45"/>
      <c r="M62" s="45"/>
    </row>
    <row r="63" spans="1:13" s="44" customFormat="1" x14ac:dyDescent="0.2">
      <c r="A63" s="50" t="s">
        <v>280</v>
      </c>
      <c r="K63" s="45"/>
      <c r="L63" s="45"/>
      <c r="M63" s="45"/>
    </row>
    <row r="64" spans="1:13" x14ac:dyDescent="0.2">
      <c r="A64" s="50" t="s">
        <v>281</v>
      </c>
    </row>
    <row r="65" spans="1:13" x14ac:dyDescent="0.2">
      <c r="A65" s="50" t="s">
        <v>282</v>
      </c>
    </row>
    <row r="66" spans="1:13" x14ac:dyDescent="0.2">
      <c r="K66"/>
      <c r="L66"/>
      <c r="M66"/>
    </row>
    <row r="67" spans="1:13" x14ac:dyDescent="0.2">
      <c r="K67"/>
      <c r="L67"/>
      <c r="M67"/>
    </row>
    <row r="68" spans="1:13" x14ac:dyDescent="0.2">
      <c r="K68"/>
      <c r="L68"/>
      <c r="M68"/>
    </row>
    <row r="69" spans="1:13" x14ac:dyDescent="0.2">
      <c r="K69"/>
      <c r="L69"/>
      <c r="M69"/>
    </row>
    <row r="70" spans="1:13" x14ac:dyDescent="0.2">
      <c r="K70"/>
      <c r="L70"/>
      <c r="M70"/>
    </row>
    <row r="71" spans="1:13" x14ac:dyDescent="0.2">
      <c r="K71"/>
      <c r="L71"/>
      <c r="M71"/>
    </row>
    <row r="72" spans="1:13" x14ac:dyDescent="0.2">
      <c r="K72"/>
      <c r="L72"/>
      <c r="M72"/>
    </row>
    <row r="73" spans="1:13" x14ac:dyDescent="0.2">
      <c r="K73"/>
      <c r="L73"/>
      <c r="M73"/>
    </row>
    <row r="74" spans="1:13" x14ac:dyDescent="0.2">
      <c r="K74"/>
      <c r="L74"/>
      <c r="M74"/>
    </row>
  </sheetData>
  <mergeCells count="2">
    <mergeCell ref="A40:A41"/>
    <mergeCell ref="A42:A43"/>
  </mergeCells>
  <phoneticPr fontId="0" type="noConversion"/>
  <printOptions horizontalCentered="1"/>
  <pageMargins left="0.5" right="0.5" top="0.5" bottom="0.5" header="0.5" footer="0.25"/>
  <pageSetup scale="80" orientation="landscape" r:id="rId1"/>
  <headerFooter alignWithMargins="0">
    <oddFooter xml:space="preserve">&amp;L&amp;8MPA Enrollment 1998-2009&amp;R&amp;8Institutional Research &amp; Assessment </oddFooter>
  </headerFooter>
  <rowBreaks count="1" manualBreakCount="1">
    <brk id="4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view="pageBreakPreview" zoomScale="60" zoomScaleNormal="100" workbookViewId="0">
      <selection activeCell="B5" sqref="B5"/>
    </sheetView>
  </sheetViews>
  <sheetFormatPr defaultRowHeight="12.75" x14ac:dyDescent="0.2"/>
  <cols>
    <col min="1" max="1" width="30.5703125" customWidth="1"/>
    <col min="7" max="13" width="9" bestFit="1" customWidth="1"/>
    <col min="14" max="14" width="23.28515625" customWidth="1"/>
  </cols>
  <sheetData>
    <row r="1" spans="1:15" ht="15.75" x14ac:dyDescent="0.25">
      <c r="A1" s="5" t="s">
        <v>103</v>
      </c>
      <c r="H1" s="54"/>
      <c r="I1" s="54"/>
      <c r="J1" s="54"/>
      <c r="K1" s="54"/>
      <c r="L1" s="54"/>
      <c r="M1" s="54"/>
      <c r="N1" s="54"/>
      <c r="O1" s="54"/>
    </row>
    <row r="3" spans="1:15" x14ac:dyDescent="0.2">
      <c r="A3" s="3" t="s">
        <v>36</v>
      </c>
      <c r="B3" s="3" t="s">
        <v>37</v>
      </c>
      <c r="C3" s="3" t="s">
        <v>38</v>
      </c>
      <c r="D3" s="3" t="s">
        <v>39</v>
      </c>
      <c r="E3" s="3" t="s">
        <v>40</v>
      </c>
      <c r="F3" s="3" t="s">
        <v>70</v>
      </c>
      <c r="G3" s="3" t="s">
        <v>77</v>
      </c>
      <c r="H3" s="3" t="s">
        <v>100</v>
      </c>
      <c r="I3" s="3" t="s">
        <v>117</v>
      </c>
      <c r="J3" s="3" t="s">
        <v>126</v>
      </c>
      <c r="K3" s="3" t="s">
        <v>143</v>
      </c>
      <c r="L3" s="3" t="s">
        <v>167</v>
      </c>
      <c r="M3" s="3" t="s">
        <v>308</v>
      </c>
      <c r="N3" s="56"/>
      <c r="O3" s="2"/>
    </row>
    <row r="4" spans="1:15" ht="18.75" customHeight="1" x14ac:dyDescent="0.2">
      <c r="A4" s="33" t="s">
        <v>41</v>
      </c>
      <c r="B4" s="33">
        <v>68</v>
      </c>
      <c r="C4" s="33">
        <v>64</v>
      </c>
      <c r="D4" s="33">
        <f>SUM(D6:D8)</f>
        <v>78</v>
      </c>
      <c r="E4" s="33">
        <v>63</v>
      </c>
      <c r="F4" s="33">
        <f>SUM(F6:F8)</f>
        <v>91</v>
      </c>
      <c r="G4" s="33">
        <v>71</v>
      </c>
      <c r="H4" s="33">
        <f>SUM(H6:H8)</f>
        <v>121</v>
      </c>
      <c r="I4" s="33">
        <v>107</v>
      </c>
      <c r="J4" s="33">
        <f>SUM(J6:J8)</f>
        <v>122</v>
      </c>
      <c r="K4" s="33">
        <v>129</v>
      </c>
      <c r="L4" s="33">
        <f>SUM(L6:L8)</f>
        <v>119</v>
      </c>
      <c r="M4" s="33">
        <v>108</v>
      </c>
      <c r="N4" s="54"/>
    </row>
    <row r="5" spans="1:15" ht="25.5" x14ac:dyDescent="0.2">
      <c r="A5" s="85" t="s">
        <v>42</v>
      </c>
      <c r="B5" s="85">
        <v>22</v>
      </c>
      <c r="C5" s="85">
        <v>12</v>
      </c>
      <c r="D5" s="98">
        <f>'Tribal MPA subset admissions'!B5+'General MPA subset admission'!D5</f>
        <v>30</v>
      </c>
      <c r="E5" s="85">
        <v>15</v>
      </c>
      <c r="F5" s="98">
        <f>'Tribal MPA subset admissions'!C5+'General MPA subset admission'!F5</f>
        <v>31</v>
      </c>
      <c r="G5" s="58">
        <v>21</v>
      </c>
      <c r="H5" s="101">
        <f>'Tribal MPA subset admissions'!D5+'General MPA subset admission'!H5</f>
        <v>44</v>
      </c>
      <c r="I5" s="93">
        <v>28</v>
      </c>
      <c r="J5" s="71">
        <f>'Tribal MPA subset admissions'!E5+'General MPA subset admission'!J5</f>
        <v>50</v>
      </c>
      <c r="K5" s="93">
        <v>35</v>
      </c>
      <c r="L5" s="71">
        <f>'Tribal MPA subset admissions'!F5+'General MPA subset admission'!L5</f>
        <v>43</v>
      </c>
      <c r="M5" s="22">
        <v>39</v>
      </c>
      <c r="N5" s="54"/>
    </row>
    <row r="6" spans="1:15" ht="25.5" x14ac:dyDescent="0.2">
      <c r="A6" s="88" t="s">
        <v>81</v>
      </c>
      <c r="B6" s="88">
        <v>59</v>
      </c>
      <c r="C6" s="88">
        <v>57</v>
      </c>
      <c r="D6" s="99">
        <f>'Tribal MPA subset admissions'!B6+'General MPA subset admission'!D6</f>
        <v>66</v>
      </c>
      <c r="E6" s="88">
        <v>53</v>
      </c>
      <c r="F6" s="99">
        <f>'Tribal MPA subset admissions'!C6+'General MPA subset admission'!F6</f>
        <v>75</v>
      </c>
      <c r="G6" s="91">
        <v>69</v>
      </c>
      <c r="H6" s="102">
        <f>'Tribal MPA subset admissions'!D6+'General MPA subset admission'!H6</f>
        <v>98</v>
      </c>
      <c r="I6" s="92">
        <v>96</v>
      </c>
      <c r="J6" s="100">
        <f>'Tribal MPA subset admissions'!E6+'General MPA subset admission'!J6</f>
        <v>110</v>
      </c>
      <c r="K6" s="92">
        <v>115</v>
      </c>
      <c r="L6" s="100">
        <f>'Tribal MPA subset admissions'!F6+'General MPA subset admission'!L6</f>
        <v>106</v>
      </c>
      <c r="M6" s="91">
        <v>101</v>
      </c>
      <c r="N6" s="54"/>
    </row>
    <row r="7" spans="1:15" ht="25.5" x14ac:dyDescent="0.2">
      <c r="A7" s="85" t="s">
        <v>43</v>
      </c>
      <c r="B7" s="85">
        <v>4</v>
      </c>
      <c r="C7" s="85">
        <v>4</v>
      </c>
      <c r="D7" s="98">
        <f>'Tribal MPA subset admissions'!B7+'General MPA subset admission'!D7</f>
        <v>8</v>
      </c>
      <c r="E7" s="85">
        <v>3</v>
      </c>
      <c r="F7" s="98">
        <f>'Tribal MPA subset admissions'!C7+'General MPA subset admission'!F7</f>
        <v>8</v>
      </c>
      <c r="G7" s="58">
        <v>2</v>
      </c>
      <c r="H7" s="101">
        <f>'Tribal MPA subset admissions'!D7+'General MPA subset admission'!H7</f>
        <v>10</v>
      </c>
      <c r="I7" s="93">
        <v>5</v>
      </c>
      <c r="J7" s="71">
        <f>'Tribal MPA subset admissions'!E7+'General MPA subset admission'!J7</f>
        <v>7</v>
      </c>
      <c r="K7" s="93">
        <v>8</v>
      </c>
      <c r="L7" s="71">
        <f>'Tribal MPA subset admissions'!F7+'General MPA subset admission'!L7</f>
        <v>7</v>
      </c>
      <c r="M7" s="22">
        <v>4</v>
      </c>
      <c r="N7" s="54"/>
    </row>
    <row r="8" spans="1:15" ht="25.5" x14ac:dyDescent="0.2">
      <c r="A8" s="88" t="s">
        <v>82</v>
      </c>
      <c r="B8" s="88">
        <v>5</v>
      </c>
      <c r="C8" s="88">
        <v>3</v>
      </c>
      <c r="D8" s="99">
        <f>'Tribal MPA subset admissions'!B8+'General MPA subset admission'!D8</f>
        <v>4</v>
      </c>
      <c r="E8" s="88">
        <v>7</v>
      </c>
      <c r="F8" s="99">
        <f>'Tribal MPA subset admissions'!C8+'General MPA subset admission'!F8</f>
        <v>8</v>
      </c>
      <c r="G8" s="91">
        <v>0</v>
      </c>
      <c r="H8" s="102">
        <f>'Tribal MPA subset admissions'!D8+'General MPA subset admission'!H8</f>
        <v>13</v>
      </c>
      <c r="I8" s="92">
        <v>6</v>
      </c>
      <c r="J8" s="100">
        <f>'Tribal MPA subset admissions'!E8+'General MPA subset admission'!J8</f>
        <v>5</v>
      </c>
      <c r="K8" s="92">
        <v>6</v>
      </c>
      <c r="L8" s="100">
        <f>'Tribal MPA subset admissions'!F8+'General MPA subset admission'!L8</f>
        <v>6</v>
      </c>
      <c r="M8" s="91">
        <v>3</v>
      </c>
      <c r="N8" s="54"/>
    </row>
    <row r="9" spans="1:15" x14ac:dyDescent="0.2">
      <c r="G9" s="30"/>
      <c r="H9" s="30"/>
      <c r="I9" s="30"/>
      <c r="J9" s="30"/>
      <c r="K9" s="30"/>
      <c r="L9" s="30"/>
      <c r="M9" s="30"/>
      <c r="N9" s="54"/>
    </row>
    <row r="10" spans="1:15" x14ac:dyDescent="0.2">
      <c r="A10" s="3" t="s">
        <v>44</v>
      </c>
      <c r="B10" s="3" t="s">
        <v>37</v>
      </c>
      <c r="C10" s="3" t="s">
        <v>38</v>
      </c>
      <c r="D10" s="3" t="s">
        <v>39</v>
      </c>
      <c r="E10" s="3" t="s">
        <v>40</v>
      </c>
      <c r="F10" s="3" t="s">
        <v>70</v>
      </c>
      <c r="G10" s="3" t="s">
        <v>77</v>
      </c>
      <c r="H10" s="3" t="s">
        <v>100</v>
      </c>
      <c r="I10" s="3" t="s">
        <v>117</v>
      </c>
      <c r="J10" s="3" t="s">
        <v>126</v>
      </c>
      <c r="K10" s="3" t="s">
        <v>143</v>
      </c>
      <c r="L10" s="3" t="s">
        <v>167</v>
      </c>
      <c r="M10" s="3" t="s">
        <v>308</v>
      </c>
      <c r="N10" s="55"/>
    </row>
    <row r="11" spans="1:15" ht="21.75" customHeight="1" x14ac:dyDescent="0.2">
      <c r="A11" s="33" t="s">
        <v>79</v>
      </c>
      <c r="B11" s="33">
        <f>B15+B17+B19</f>
        <v>55</v>
      </c>
      <c r="C11" s="33">
        <f t="shared" ref="C11:I11" si="0">C15+C17+C19</f>
        <v>52</v>
      </c>
      <c r="D11" s="33">
        <f t="shared" si="0"/>
        <v>76</v>
      </c>
      <c r="E11" s="33">
        <f t="shared" si="0"/>
        <v>57</v>
      </c>
      <c r="F11" s="33">
        <f t="shared" si="0"/>
        <v>80</v>
      </c>
      <c r="G11" s="33">
        <f t="shared" si="0"/>
        <v>63</v>
      </c>
      <c r="H11" s="33">
        <f t="shared" si="0"/>
        <v>94</v>
      </c>
      <c r="I11" s="33">
        <f t="shared" si="0"/>
        <v>71</v>
      </c>
      <c r="J11" s="33">
        <f>J15+J17+J19</f>
        <v>87</v>
      </c>
      <c r="K11" s="33">
        <f>K15+K17+K19</f>
        <v>80</v>
      </c>
      <c r="L11" s="33">
        <f>L15+L17+L19</f>
        <v>97</v>
      </c>
      <c r="M11" s="33">
        <v>74</v>
      </c>
      <c r="N11" s="55"/>
    </row>
    <row r="12" spans="1:15" ht="18" customHeight="1" x14ac:dyDescent="0.2">
      <c r="A12" s="33" t="s">
        <v>46</v>
      </c>
      <c r="B12" s="57">
        <f t="shared" ref="B12:M12" si="1">B11/B4</f>
        <v>0.80882352941176472</v>
      </c>
      <c r="C12" s="57">
        <f t="shared" si="1"/>
        <v>0.8125</v>
      </c>
      <c r="D12" s="57">
        <f t="shared" si="1"/>
        <v>0.97435897435897434</v>
      </c>
      <c r="E12" s="57">
        <f t="shared" si="1"/>
        <v>0.90476190476190477</v>
      </c>
      <c r="F12" s="57">
        <f t="shared" si="1"/>
        <v>0.87912087912087911</v>
      </c>
      <c r="G12" s="57">
        <f t="shared" si="1"/>
        <v>0.88732394366197187</v>
      </c>
      <c r="H12" s="57">
        <f t="shared" si="1"/>
        <v>0.77685950413223137</v>
      </c>
      <c r="I12" s="57">
        <f t="shared" si="1"/>
        <v>0.66355140186915884</v>
      </c>
      <c r="J12" s="57">
        <f t="shared" si="1"/>
        <v>0.71311475409836067</v>
      </c>
      <c r="K12" s="57">
        <f t="shared" si="1"/>
        <v>0.62015503875968991</v>
      </c>
      <c r="L12" s="57">
        <f t="shared" si="1"/>
        <v>0.81512605042016806</v>
      </c>
      <c r="M12" s="57">
        <f t="shared" si="1"/>
        <v>0.68518518518518523</v>
      </c>
      <c r="N12" s="54"/>
    </row>
    <row r="13" spans="1:15" ht="25.5" x14ac:dyDescent="0.2">
      <c r="A13" s="85" t="s">
        <v>47</v>
      </c>
      <c r="B13" s="85">
        <v>20</v>
      </c>
      <c r="C13" s="85">
        <v>8</v>
      </c>
      <c r="D13" s="98">
        <f>'Tribal MPA subset admissions'!B13+'General MPA subset admission'!D13</f>
        <v>30</v>
      </c>
      <c r="E13" s="85">
        <v>14</v>
      </c>
      <c r="F13" s="98">
        <f>'Tribal MPA subset admissions'!C13+'General MPA subset admission'!F13</f>
        <v>28</v>
      </c>
      <c r="G13" s="58">
        <v>20</v>
      </c>
      <c r="H13" s="71">
        <f>'Tribal MPA subset admissions'!D13+'General MPA subset admission'!H13</f>
        <v>35</v>
      </c>
      <c r="I13" s="93">
        <v>20</v>
      </c>
      <c r="J13" s="71">
        <f>'Tribal MPA subset admissions'!E13+'General MPA subset admission'!J13</f>
        <v>40</v>
      </c>
      <c r="K13" s="93">
        <v>20</v>
      </c>
      <c r="L13" s="71">
        <f>'Tribal MPA subset admissions'!F13+'General MPA subset admission'!L13</f>
        <v>35</v>
      </c>
      <c r="M13" s="58">
        <v>26</v>
      </c>
      <c r="N13" s="54"/>
    </row>
    <row r="14" spans="1:15" x14ac:dyDescent="0.2">
      <c r="A14" s="38" t="s">
        <v>48</v>
      </c>
      <c r="B14" s="96">
        <f t="shared" ref="B14:M14" si="2">B13/B5</f>
        <v>0.90909090909090906</v>
      </c>
      <c r="C14" s="96">
        <f t="shared" si="2"/>
        <v>0.66666666666666663</v>
      </c>
      <c r="D14" s="96">
        <f t="shared" si="2"/>
        <v>1</v>
      </c>
      <c r="E14" s="96">
        <f t="shared" si="2"/>
        <v>0.93333333333333335</v>
      </c>
      <c r="F14" s="87">
        <f t="shared" si="2"/>
        <v>0.90322580645161288</v>
      </c>
      <c r="G14" s="97">
        <f t="shared" si="2"/>
        <v>0.95238095238095233</v>
      </c>
      <c r="H14" s="97">
        <f t="shared" si="2"/>
        <v>0.79545454545454541</v>
      </c>
      <c r="I14" s="87">
        <f t="shared" si="2"/>
        <v>0.7142857142857143</v>
      </c>
      <c r="J14" s="97">
        <f t="shared" si="2"/>
        <v>0.8</v>
      </c>
      <c r="K14" s="87">
        <f t="shared" si="2"/>
        <v>0.5714285714285714</v>
      </c>
      <c r="L14" s="97">
        <f t="shared" si="2"/>
        <v>0.81395348837209303</v>
      </c>
      <c r="M14" s="87">
        <f t="shared" si="2"/>
        <v>0.66666666666666663</v>
      </c>
      <c r="N14" s="54"/>
    </row>
    <row r="15" spans="1:15" x14ac:dyDescent="0.2">
      <c r="A15" s="88" t="s">
        <v>83</v>
      </c>
      <c r="B15" s="88">
        <v>47</v>
      </c>
      <c r="C15" s="88">
        <v>45</v>
      </c>
      <c r="D15" s="99">
        <f>'Tribal MPA subset admissions'!B15+'General MPA subset admission'!D15</f>
        <v>65</v>
      </c>
      <c r="E15" s="88">
        <v>49</v>
      </c>
      <c r="F15" s="99">
        <f>'Tribal MPA subset admissions'!C15+'General MPA subset admission'!F15</f>
        <v>65</v>
      </c>
      <c r="G15" s="91">
        <v>61</v>
      </c>
      <c r="H15" s="100">
        <f>'Tribal MPA subset admissions'!D15+'General MPA subset admission'!H15</f>
        <v>75</v>
      </c>
      <c r="I15" s="92">
        <v>61</v>
      </c>
      <c r="J15" s="100">
        <f>'Tribal MPA subset admissions'!E15+'General MPA subset admission'!J15</f>
        <v>79</v>
      </c>
      <c r="K15" s="92">
        <v>69</v>
      </c>
      <c r="L15" s="100">
        <f>'Tribal MPA subset admissions'!F15+'General MPA subset admission'!L15</f>
        <v>87</v>
      </c>
      <c r="M15" s="91">
        <v>69</v>
      </c>
      <c r="N15" s="54"/>
    </row>
    <row r="16" spans="1:15" x14ac:dyDescent="0.2">
      <c r="A16" s="59" t="s">
        <v>84</v>
      </c>
      <c r="B16" s="60">
        <f t="shared" ref="B16:M16" si="3">B15/B6</f>
        <v>0.79661016949152541</v>
      </c>
      <c r="C16" s="60">
        <f t="shared" si="3"/>
        <v>0.78947368421052633</v>
      </c>
      <c r="D16" s="60">
        <f t="shared" si="3"/>
        <v>0.98484848484848486</v>
      </c>
      <c r="E16" s="60">
        <f t="shared" si="3"/>
        <v>0.92452830188679247</v>
      </c>
      <c r="F16" s="60">
        <f t="shared" si="3"/>
        <v>0.8666666666666667</v>
      </c>
      <c r="G16" s="60">
        <f t="shared" si="3"/>
        <v>0.88405797101449279</v>
      </c>
      <c r="H16" s="60">
        <f t="shared" si="3"/>
        <v>0.76530612244897955</v>
      </c>
      <c r="I16" s="62">
        <f t="shared" si="3"/>
        <v>0.63541666666666663</v>
      </c>
      <c r="J16" s="60">
        <f t="shared" si="3"/>
        <v>0.71818181818181814</v>
      </c>
      <c r="K16" s="62">
        <f t="shared" si="3"/>
        <v>0.6</v>
      </c>
      <c r="L16" s="60">
        <f t="shared" si="3"/>
        <v>0.82075471698113212</v>
      </c>
      <c r="M16" s="62">
        <f t="shared" si="3"/>
        <v>0.68316831683168322</v>
      </c>
      <c r="N16" s="54"/>
    </row>
    <row r="17" spans="1:15" x14ac:dyDescent="0.2">
      <c r="A17" s="85" t="s">
        <v>49</v>
      </c>
      <c r="B17" s="85">
        <v>4</v>
      </c>
      <c r="C17" s="85">
        <v>4</v>
      </c>
      <c r="D17" s="98">
        <f>'Tribal MPA subset admissions'!B17+'General MPA subset admission'!D17</f>
        <v>7</v>
      </c>
      <c r="E17" s="85">
        <v>2</v>
      </c>
      <c r="F17" s="98">
        <f>'Tribal MPA subset admissions'!C17+'General MPA subset admission'!F17</f>
        <v>8</v>
      </c>
      <c r="G17" s="58">
        <v>2</v>
      </c>
      <c r="H17" s="71">
        <f>'Tribal MPA subset admissions'!D17+'General MPA subset admission'!H17</f>
        <v>8</v>
      </c>
      <c r="I17" s="93">
        <v>4</v>
      </c>
      <c r="J17" s="71">
        <f>'Tribal MPA subset admissions'!E17+'General MPA subset admission'!J17</f>
        <v>5</v>
      </c>
      <c r="K17" s="93">
        <v>7</v>
      </c>
      <c r="L17" s="71">
        <f>'Tribal MPA subset admissions'!F17+'General MPA subset admission'!L17</f>
        <v>4</v>
      </c>
      <c r="M17" s="58">
        <v>2</v>
      </c>
      <c r="N17" s="54"/>
    </row>
    <row r="18" spans="1:15" x14ac:dyDescent="0.2">
      <c r="A18" s="7" t="s">
        <v>50</v>
      </c>
      <c r="B18" s="89">
        <f t="shared" ref="B18:M18" si="4">B17/B7</f>
        <v>1</v>
      </c>
      <c r="C18" s="89">
        <f t="shared" si="4"/>
        <v>1</v>
      </c>
      <c r="D18" s="89">
        <f t="shared" si="4"/>
        <v>0.875</v>
      </c>
      <c r="E18" s="89">
        <f t="shared" si="4"/>
        <v>0.66666666666666663</v>
      </c>
      <c r="F18" s="89">
        <f t="shared" si="4"/>
        <v>1</v>
      </c>
      <c r="G18" s="94">
        <f t="shared" si="4"/>
        <v>1</v>
      </c>
      <c r="H18" s="94">
        <f t="shared" si="4"/>
        <v>0.8</v>
      </c>
      <c r="I18" s="95">
        <f t="shared" si="4"/>
        <v>0.8</v>
      </c>
      <c r="J18" s="94">
        <f t="shared" si="4"/>
        <v>0.7142857142857143</v>
      </c>
      <c r="K18" s="95">
        <f t="shared" si="4"/>
        <v>0.875</v>
      </c>
      <c r="L18" s="94">
        <f t="shared" si="4"/>
        <v>0.5714285714285714</v>
      </c>
      <c r="M18" s="95">
        <f t="shared" si="4"/>
        <v>0.5</v>
      </c>
      <c r="N18" s="54"/>
    </row>
    <row r="19" spans="1:15" x14ac:dyDescent="0.2">
      <c r="A19" s="88" t="s">
        <v>86</v>
      </c>
      <c r="B19" s="88">
        <v>4</v>
      </c>
      <c r="C19" s="88">
        <v>3</v>
      </c>
      <c r="D19" s="99">
        <f>'Tribal MPA subset admissions'!B19+'General MPA subset admission'!D19</f>
        <v>4</v>
      </c>
      <c r="E19" s="88">
        <v>6</v>
      </c>
      <c r="F19" s="99">
        <f>'Tribal MPA subset admissions'!C19+'General MPA subset admission'!F19</f>
        <v>7</v>
      </c>
      <c r="G19" s="91">
        <v>0</v>
      </c>
      <c r="H19" s="100">
        <f>'Tribal MPA subset admissions'!D19+'General MPA subset admission'!H19</f>
        <v>11</v>
      </c>
      <c r="I19" s="92">
        <v>6</v>
      </c>
      <c r="J19" s="100">
        <f>'Tribal MPA subset admissions'!E19+'General MPA subset admission'!J19</f>
        <v>3</v>
      </c>
      <c r="K19" s="92">
        <v>4</v>
      </c>
      <c r="L19" s="100">
        <f>'Tribal MPA subset admissions'!F19+'General MPA subset admission'!L19</f>
        <v>6</v>
      </c>
      <c r="M19" s="91">
        <v>3</v>
      </c>
      <c r="N19" s="54"/>
    </row>
    <row r="20" spans="1:15" x14ac:dyDescent="0.2">
      <c r="A20" s="59" t="s">
        <v>85</v>
      </c>
      <c r="B20" s="60">
        <f>B19/B8</f>
        <v>0.8</v>
      </c>
      <c r="C20" s="60">
        <f>C19/C8</f>
        <v>1</v>
      </c>
      <c r="D20" s="60">
        <f>D19/D8</f>
        <v>1</v>
      </c>
      <c r="E20" s="60">
        <f>E19/E8</f>
        <v>0.8571428571428571</v>
      </c>
      <c r="F20" s="60">
        <f>F19/F8</f>
        <v>0.875</v>
      </c>
      <c r="G20" s="67" t="s">
        <v>101</v>
      </c>
      <c r="H20" s="60">
        <f t="shared" ref="H20:M20" si="5">H19/H8</f>
        <v>0.84615384615384615</v>
      </c>
      <c r="I20" s="60">
        <f t="shared" si="5"/>
        <v>1</v>
      </c>
      <c r="J20" s="60">
        <f t="shared" si="5"/>
        <v>0.6</v>
      </c>
      <c r="K20" s="60">
        <f t="shared" si="5"/>
        <v>0.66666666666666663</v>
      </c>
      <c r="L20" s="60">
        <f t="shared" si="5"/>
        <v>1</v>
      </c>
      <c r="M20" s="60">
        <f t="shared" si="5"/>
        <v>1</v>
      </c>
      <c r="N20" s="54"/>
    </row>
    <row r="21" spans="1:15" x14ac:dyDescent="0.2">
      <c r="G21" s="30"/>
      <c r="H21" s="30"/>
      <c r="I21" s="30"/>
      <c r="J21" s="30"/>
      <c r="K21" s="30"/>
      <c r="L21" s="30"/>
      <c r="M21" s="30"/>
      <c r="N21" s="54"/>
    </row>
    <row r="22" spans="1:15" ht="51" x14ac:dyDescent="0.2">
      <c r="A22" s="3" t="s">
        <v>51</v>
      </c>
      <c r="B22" s="3" t="s">
        <v>37</v>
      </c>
      <c r="C22" s="3" t="s">
        <v>38</v>
      </c>
      <c r="D22" s="3" t="s">
        <v>39</v>
      </c>
      <c r="E22" s="3" t="s">
        <v>40</v>
      </c>
      <c r="F22" s="3" t="s">
        <v>70</v>
      </c>
      <c r="G22" s="3" t="s">
        <v>77</v>
      </c>
      <c r="H22" s="3" t="s">
        <v>100</v>
      </c>
      <c r="I22" s="3" t="s">
        <v>117</v>
      </c>
      <c r="J22" s="3" t="s">
        <v>126</v>
      </c>
      <c r="K22" s="3" t="s">
        <v>143</v>
      </c>
      <c r="L22" s="3" t="s">
        <v>167</v>
      </c>
      <c r="M22" s="3" t="s">
        <v>308</v>
      </c>
      <c r="N22" s="84" t="s">
        <v>145</v>
      </c>
      <c r="O22" s="2"/>
    </row>
    <row r="23" spans="1:15" ht="24" customHeight="1" x14ac:dyDescent="0.2">
      <c r="A23" s="33" t="s">
        <v>80</v>
      </c>
      <c r="B23" s="3">
        <f t="shared" ref="B23:G23" si="6">B27+B29+B31</f>
        <v>49</v>
      </c>
      <c r="C23" s="3">
        <f t="shared" si="6"/>
        <v>42</v>
      </c>
      <c r="D23" s="3">
        <f t="shared" si="6"/>
        <v>59</v>
      </c>
      <c r="E23" s="3">
        <f t="shared" si="6"/>
        <v>44</v>
      </c>
      <c r="F23" s="3">
        <f t="shared" si="6"/>
        <v>56</v>
      </c>
      <c r="G23" s="3">
        <f t="shared" si="6"/>
        <v>50</v>
      </c>
      <c r="H23" s="3">
        <f>H27+H29+H31</f>
        <v>73</v>
      </c>
      <c r="I23" s="3">
        <f>I27+I29+I31</f>
        <v>56</v>
      </c>
      <c r="J23" s="3">
        <f>J27+J29+J31</f>
        <v>65</v>
      </c>
      <c r="K23" s="3">
        <f>K27+K29+K31</f>
        <v>60</v>
      </c>
      <c r="L23" s="3">
        <f>L27+L29+L31</f>
        <v>76</v>
      </c>
      <c r="M23" s="3">
        <v>63</v>
      </c>
      <c r="N23" s="63" t="s">
        <v>104</v>
      </c>
    </row>
    <row r="24" spans="1:15" ht="17.25" customHeight="1" x14ac:dyDescent="0.2">
      <c r="A24" s="33" t="s">
        <v>53</v>
      </c>
      <c r="B24" s="57">
        <f t="shared" ref="B24:M24" si="7">B23/B11</f>
        <v>0.89090909090909087</v>
      </c>
      <c r="C24" s="57">
        <f t="shared" si="7"/>
        <v>0.80769230769230771</v>
      </c>
      <c r="D24" s="57">
        <f t="shared" si="7"/>
        <v>0.77631578947368418</v>
      </c>
      <c r="E24" s="57">
        <f t="shared" si="7"/>
        <v>0.77192982456140347</v>
      </c>
      <c r="F24" s="57">
        <f t="shared" si="7"/>
        <v>0.7</v>
      </c>
      <c r="G24" s="57">
        <f t="shared" si="7"/>
        <v>0.79365079365079361</v>
      </c>
      <c r="H24" s="57">
        <f t="shared" si="7"/>
        <v>0.77659574468085102</v>
      </c>
      <c r="I24" s="57">
        <f t="shared" si="7"/>
        <v>0.78873239436619713</v>
      </c>
      <c r="J24" s="57">
        <f t="shared" si="7"/>
        <v>0.74712643678160917</v>
      </c>
      <c r="K24" s="57">
        <f t="shared" si="7"/>
        <v>0.75</v>
      </c>
      <c r="L24" s="57">
        <f t="shared" si="7"/>
        <v>0.78350515463917525</v>
      </c>
      <c r="M24" s="57">
        <f t="shared" si="7"/>
        <v>0.85135135135135132</v>
      </c>
      <c r="N24" s="64">
        <f>SUM(I23:M23)/SUM(I11:M11)</f>
        <v>0.78239608801955995</v>
      </c>
    </row>
    <row r="25" spans="1:15" x14ac:dyDescent="0.2">
      <c r="A25" s="85" t="s">
        <v>54</v>
      </c>
      <c r="B25" s="85">
        <v>21</v>
      </c>
      <c r="C25" s="85">
        <v>6</v>
      </c>
      <c r="D25" s="98">
        <f>'Tribal MPA subset admissions'!B25+'General MPA subset admission'!D25</f>
        <v>23</v>
      </c>
      <c r="E25" s="85">
        <v>10</v>
      </c>
      <c r="F25" s="98">
        <f>'Tribal MPA subset admissions'!C25+'General MPA subset admission'!F25</f>
        <v>21</v>
      </c>
      <c r="G25" s="58">
        <v>17</v>
      </c>
      <c r="H25" s="101">
        <f>'Tribal MPA subset admissions'!D25+'General MPA subset admission'!H25</f>
        <v>26</v>
      </c>
      <c r="I25" s="58">
        <v>15</v>
      </c>
      <c r="J25" s="71">
        <f>'Tribal MPA subset admissions'!E25+'General MPA subset admission'!J25</f>
        <v>34</v>
      </c>
      <c r="K25" s="58">
        <v>17</v>
      </c>
      <c r="L25" s="71">
        <f>'Tribal MPA subset admissions'!F25+'General MPA subset admission'!L25</f>
        <v>29</v>
      </c>
      <c r="M25" s="29">
        <v>23</v>
      </c>
      <c r="N25" s="63" t="s">
        <v>105</v>
      </c>
    </row>
    <row r="26" spans="1:15" x14ac:dyDescent="0.2">
      <c r="A26" s="38" t="s">
        <v>55</v>
      </c>
      <c r="B26" s="96">
        <f t="shared" ref="B26:M26" si="8">B25/B13</f>
        <v>1.05</v>
      </c>
      <c r="C26" s="96">
        <f t="shared" si="8"/>
        <v>0.75</v>
      </c>
      <c r="D26" s="96">
        <f t="shared" si="8"/>
        <v>0.76666666666666672</v>
      </c>
      <c r="E26" s="96">
        <f t="shared" si="8"/>
        <v>0.7142857142857143</v>
      </c>
      <c r="F26" s="87">
        <f t="shared" si="8"/>
        <v>0.75</v>
      </c>
      <c r="G26" s="97">
        <f t="shared" si="8"/>
        <v>0.85</v>
      </c>
      <c r="H26" s="97">
        <f t="shared" si="8"/>
        <v>0.74285714285714288</v>
      </c>
      <c r="I26" s="97">
        <f t="shared" si="8"/>
        <v>0.75</v>
      </c>
      <c r="J26" s="97">
        <f t="shared" si="8"/>
        <v>0.85</v>
      </c>
      <c r="K26" s="97">
        <f t="shared" si="8"/>
        <v>0.85</v>
      </c>
      <c r="L26" s="97">
        <f t="shared" si="8"/>
        <v>0.82857142857142863</v>
      </c>
      <c r="M26" s="97">
        <f t="shared" si="8"/>
        <v>0.88461538461538458</v>
      </c>
      <c r="N26" s="64">
        <f>SUM(I25:M25)/SUM(I13:M13)</f>
        <v>0.83687943262411346</v>
      </c>
    </row>
    <row r="27" spans="1:15" x14ac:dyDescent="0.2">
      <c r="A27" s="88" t="s">
        <v>87</v>
      </c>
      <c r="B27" s="88">
        <v>43</v>
      </c>
      <c r="C27" s="88">
        <v>37</v>
      </c>
      <c r="D27" s="99">
        <f>'Tribal MPA subset admissions'!B27+'General MPA subset admission'!D27</f>
        <v>55</v>
      </c>
      <c r="E27" s="88">
        <v>39</v>
      </c>
      <c r="F27" s="99">
        <f>'Tribal MPA subset admissions'!C27+'General MPA subset admission'!F27</f>
        <v>49</v>
      </c>
      <c r="G27" s="91">
        <v>49</v>
      </c>
      <c r="H27" s="102">
        <f>'Tribal MPA subset admissions'!D27+'General MPA subset admission'!H27</f>
        <v>63</v>
      </c>
      <c r="I27" s="91">
        <v>49</v>
      </c>
      <c r="J27" s="100">
        <f>'Tribal MPA subset admissions'!E27+'General MPA subset admission'!J27</f>
        <v>60</v>
      </c>
      <c r="K27" s="91">
        <v>55</v>
      </c>
      <c r="L27" s="100">
        <f>'Tribal MPA subset admissions'!F27+'General MPA subset admission'!L27</f>
        <v>69</v>
      </c>
      <c r="M27" s="92">
        <v>60</v>
      </c>
      <c r="N27" s="63" t="s">
        <v>106</v>
      </c>
    </row>
    <row r="28" spans="1:15" x14ac:dyDescent="0.2">
      <c r="A28" s="59" t="s">
        <v>88</v>
      </c>
      <c r="B28" s="60">
        <f t="shared" ref="B28:M28" si="9">B27/B15</f>
        <v>0.91489361702127658</v>
      </c>
      <c r="C28" s="60">
        <f t="shared" si="9"/>
        <v>0.82222222222222219</v>
      </c>
      <c r="D28" s="60">
        <f t="shared" si="9"/>
        <v>0.84615384615384615</v>
      </c>
      <c r="E28" s="60">
        <f t="shared" si="9"/>
        <v>0.79591836734693877</v>
      </c>
      <c r="F28" s="60">
        <f t="shared" si="9"/>
        <v>0.75384615384615383</v>
      </c>
      <c r="G28" s="60">
        <f t="shared" si="9"/>
        <v>0.80327868852459017</v>
      </c>
      <c r="H28" s="60">
        <f t="shared" si="9"/>
        <v>0.84</v>
      </c>
      <c r="I28" s="60">
        <f t="shared" si="9"/>
        <v>0.80327868852459017</v>
      </c>
      <c r="J28" s="60">
        <f t="shared" si="9"/>
        <v>0.759493670886076</v>
      </c>
      <c r="K28" s="60">
        <f t="shared" si="9"/>
        <v>0.79710144927536231</v>
      </c>
      <c r="L28" s="60">
        <f t="shared" si="9"/>
        <v>0.7931034482758621</v>
      </c>
      <c r="M28" s="60">
        <f t="shared" si="9"/>
        <v>0.86956521739130432</v>
      </c>
      <c r="N28" s="64">
        <f>SUM(I27:M27)/SUM(I15:M15)</f>
        <v>0.80273972602739729</v>
      </c>
    </row>
    <row r="29" spans="1:15" x14ac:dyDescent="0.2">
      <c r="A29" s="85" t="s">
        <v>56</v>
      </c>
      <c r="B29" s="85">
        <v>4</v>
      </c>
      <c r="C29" s="85">
        <v>3</v>
      </c>
      <c r="D29" s="98">
        <f>'Tribal MPA subset admissions'!B29+'General MPA subset admission'!D29</f>
        <v>2</v>
      </c>
      <c r="E29" s="85">
        <v>1</v>
      </c>
      <c r="F29" s="98">
        <f>'Tribal MPA subset admissions'!C29+'General MPA subset admission'!F29</f>
        <v>3</v>
      </c>
      <c r="G29" s="58">
        <v>1</v>
      </c>
      <c r="H29" s="101">
        <f>'Tribal MPA subset admissions'!D29+'General MPA subset admission'!H29</f>
        <v>3</v>
      </c>
      <c r="I29" s="58">
        <v>2</v>
      </c>
      <c r="J29" s="71">
        <f>'Tribal MPA subset admissions'!E29+'General MPA subset admission'!J29</f>
        <v>3</v>
      </c>
      <c r="K29" s="58">
        <v>5</v>
      </c>
      <c r="L29" s="71">
        <f>'Tribal MPA subset admissions'!F29+'General MPA subset admission'!L29</f>
        <v>2</v>
      </c>
      <c r="M29" s="29">
        <v>0</v>
      </c>
      <c r="N29" s="63" t="s">
        <v>107</v>
      </c>
    </row>
    <row r="30" spans="1:15" x14ac:dyDescent="0.2">
      <c r="A30" s="7" t="s">
        <v>57</v>
      </c>
      <c r="B30" s="89">
        <f t="shared" ref="B30:M30" si="10">B29/B17</f>
        <v>1</v>
      </c>
      <c r="C30" s="89">
        <f t="shared" si="10"/>
        <v>0.75</v>
      </c>
      <c r="D30" s="89">
        <f t="shared" si="10"/>
        <v>0.2857142857142857</v>
      </c>
      <c r="E30" s="89">
        <f t="shared" si="10"/>
        <v>0.5</v>
      </c>
      <c r="F30" s="95">
        <f t="shared" si="10"/>
        <v>0.375</v>
      </c>
      <c r="G30" s="94">
        <f t="shared" si="10"/>
        <v>0.5</v>
      </c>
      <c r="H30" s="94">
        <f t="shared" si="10"/>
        <v>0.375</v>
      </c>
      <c r="I30" s="94">
        <f t="shared" si="10"/>
        <v>0.5</v>
      </c>
      <c r="J30" s="94">
        <f t="shared" si="10"/>
        <v>0.6</v>
      </c>
      <c r="K30" s="94">
        <f t="shared" si="10"/>
        <v>0.7142857142857143</v>
      </c>
      <c r="L30" s="94">
        <f t="shared" si="10"/>
        <v>0.5</v>
      </c>
      <c r="M30" s="94">
        <f t="shared" si="10"/>
        <v>0</v>
      </c>
      <c r="N30" s="64">
        <f>SUM(I29:M29)/SUM(I17:M17)</f>
        <v>0.54545454545454541</v>
      </c>
    </row>
    <row r="31" spans="1:15" x14ac:dyDescent="0.2">
      <c r="A31" s="88" t="s">
        <v>89</v>
      </c>
      <c r="B31" s="88">
        <v>2</v>
      </c>
      <c r="C31" s="88">
        <v>2</v>
      </c>
      <c r="D31" s="99">
        <f>'Tribal MPA subset admissions'!B31+'General MPA subset admission'!D31</f>
        <v>2</v>
      </c>
      <c r="E31" s="88">
        <v>4</v>
      </c>
      <c r="F31" s="99">
        <f>'Tribal MPA subset admissions'!C31+'General MPA subset admission'!F31</f>
        <v>4</v>
      </c>
      <c r="G31" s="91">
        <v>0</v>
      </c>
      <c r="H31" s="102">
        <f>'Tribal MPA subset admissions'!D31+'General MPA subset admission'!H31</f>
        <v>7</v>
      </c>
      <c r="I31" s="91">
        <v>5</v>
      </c>
      <c r="J31" s="100">
        <f>'Tribal MPA subset admissions'!E31+'General MPA subset admission'!J31</f>
        <v>2</v>
      </c>
      <c r="K31" s="91">
        <v>0</v>
      </c>
      <c r="L31" s="100">
        <f>'Tribal MPA subset admissions'!F31+'General MPA subset admission'!L31</f>
        <v>5</v>
      </c>
      <c r="M31" s="92">
        <v>3</v>
      </c>
      <c r="N31" s="63" t="s">
        <v>108</v>
      </c>
    </row>
    <row r="32" spans="1:15" x14ac:dyDescent="0.2">
      <c r="A32" s="59" t="s">
        <v>90</v>
      </c>
      <c r="B32" s="60">
        <f>B31/B19</f>
        <v>0.5</v>
      </c>
      <c r="C32" s="60">
        <f>C31/C19</f>
        <v>0.66666666666666663</v>
      </c>
      <c r="D32" s="60">
        <f>D31/D19</f>
        <v>0.5</v>
      </c>
      <c r="E32" s="60">
        <f>E31/E19</f>
        <v>0.66666666666666663</v>
      </c>
      <c r="F32" s="60">
        <f>F31/F19</f>
        <v>0.5714285714285714</v>
      </c>
      <c r="G32" s="67" t="s">
        <v>95</v>
      </c>
      <c r="H32" s="60">
        <f t="shared" ref="H32:M32" si="11">H31/H19</f>
        <v>0.63636363636363635</v>
      </c>
      <c r="I32" s="60">
        <f t="shared" si="11"/>
        <v>0.83333333333333337</v>
      </c>
      <c r="J32" s="60">
        <f t="shared" si="11"/>
        <v>0.66666666666666663</v>
      </c>
      <c r="K32" s="60">
        <f t="shared" si="11"/>
        <v>0</v>
      </c>
      <c r="L32" s="60">
        <f t="shared" si="11"/>
        <v>0.83333333333333337</v>
      </c>
      <c r="M32" s="60">
        <f t="shared" si="11"/>
        <v>1</v>
      </c>
      <c r="N32" s="64">
        <f>SUM(I31:M31)/SUM(I19:M19)</f>
        <v>0.68181818181818177</v>
      </c>
    </row>
    <row r="33" spans="1:13" x14ac:dyDescent="0.2">
      <c r="A33" s="82" t="s">
        <v>58</v>
      </c>
      <c r="B33" s="82">
        <v>23</v>
      </c>
      <c r="C33" s="82">
        <v>15</v>
      </c>
      <c r="D33" s="98">
        <f>'Tribal MPA subset admissions'!B33+'General MPA subset admission'!D33</f>
        <v>10</v>
      </c>
      <c r="E33" s="82">
        <v>14</v>
      </c>
      <c r="F33" s="98">
        <f>'Tribal MPA subset admissions'!C33+'General MPA subset admission'!F33</f>
        <v>16</v>
      </c>
      <c r="G33" s="58">
        <v>9</v>
      </c>
      <c r="H33" s="101">
        <f>'Tribal MPA subset admissions'!D33+'General MPA subset admission'!H33</f>
        <v>46</v>
      </c>
      <c r="I33" s="58">
        <v>19</v>
      </c>
      <c r="J33" s="71">
        <f>'Tribal MPA subset admissions'!E33+'General MPA subset admission'!J33</f>
        <v>18</v>
      </c>
      <c r="K33" s="58">
        <v>28</v>
      </c>
      <c r="L33" s="71">
        <f>'Tribal MPA subset admissions'!F33+'General MPA subset admission'!L33</f>
        <v>8</v>
      </c>
      <c r="M33" s="29">
        <v>26</v>
      </c>
    </row>
    <row r="34" spans="1:13" x14ac:dyDescent="0.2">
      <c r="A34" s="82" t="s">
        <v>59</v>
      </c>
      <c r="B34" s="82">
        <v>0</v>
      </c>
      <c r="C34" s="82">
        <v>2</v>
      </c>
      <c r="D34" s="98">
        <f>'Tribal MPA subset admissions'!B34+'General MPA subset admission'!D34</f>
        <v>1</v>
      </c>
      <c r="E34" s="82">
        <v>2</v>
      </c>
      <c r="F34" s="98">
        <f>'Tribal MPA subset admissions'!C34+'General MPA subset admission'!F34</f>
        <v>1</v>
      </c>
      <c r="G34" s="58">
        <v>0</v>
      </c>
      <c r="H34" s="101">
        <f>'Tribal MPA subset admissions'!D34+'General MPA subset admission'!H34</f>
        <v>3</v>
      </c>
      <c r="I34" s="58">
        <v>10</v>
      </c>
      <c r="J34" s="71">
        <f>'Tribal MPA subset admissions'!E34+'General MPA subset admission'!J34</f>
        <v>18</v>
      </c>
      <c r="K34" s="58">
        <v>0</v>
      </c>
      <c r="L34" s="71">
        <f>'Tribal MPA subset admissions'!F34+'General MPA subset admission'!L34</f>
        <v>11</v>
      </c>
      <c r="M34" s="29">
        <v>1</v>
      </c>
    </row>
    <row r="35" spans="1:13" x14ac:dyDescent="0.2">
      <c r="A35" s="82" t="s">
        <v>60</v>
      </c>
      <c r="B35" s="82">
        <v>26</v>
      </c>
      <c r="C35" s="82">
        <v>25</v>
      </c>
      <c r="D35" s="98">
        <f>'Tribal MPA subset admissions'!B35+'General MPA subset admission'!D35</f>
        <v>48</v>
      </c>
      <c r="E35" s="82">
        <v>28</v>
      </c>
      <c r="F35" s="98">
        <f>'Tribal MPA subset admissions'!C35+'General MPA subset admission'!F35</f>
        <v>39</v>
      </c>
      <c r="G35" s="58">
        <v>41</v>
      </c>
      <c r="H35" s="101">
        <f>'Tribal MPA subset admissions'!D35+'General MPA subset admission'!H35</f>
        <v>24</v>
      </c>
      <c r="I35" s="58">
        <v>27</v>
      </c>
      <c r="J35" s="71">
        <f>'Tribal MPA subset admissions'!E35+'General MPA subset admission'!J35</f>
        <v>29</v>
      </c>
      <c r="K35" s="58">
        <v>32</v>
      </c>
      <c r="L35" s="71">
        <f>'Tribal MPA subset admissions'!F35+'General MPA subset admission'!L35</f>
        <v>57</v>
      </c>
      <c r="M35" s="29">
        <v>36</v>
      </c>
    </row>
    <row r="36" spans="1:13" x14ac:dyDescent="0.2">
      <c r="A36" s="7" t="s">
        <v>61</v>
      </c>
      <c r="B36" s="89">
        <f t="shared" ref="B36:M36" si="12">(B34+B35)/B23</f>
        <v>0.53061224489795922</v>
      </c>
      <c r="C36" s="89">
        <f t="shared" si="12"/>
        <v>0.6428571428571429</v>
      </c>
      <c r="D36" s="89">
        <f t="shared" si="12"/>
        <v>0.83050847457627119</v>
      </c>
      <c r="E36" s="89">
        <f t="shared" si="12"/>
        <v>0.68181818181818177</v>
      </c>
      <c r="F36" s="95">
        <f t="shared" si="12"/>
        <v>0.7142857142857143</v>
      </c>
      <c r="G36" s="94">
        <f t="shared" si="12"/>
        <v>0.82</v>
      </c>
      <c r="H36" s="94">
        <f t="shared" si="12"/>
        <v>0.36986301369863012</v>
      </c>
      <c r="I36" s="94">
        <f t="shared" si="12"/>
        <v>0.6607142857142857</v>
      </c>
      <c r="J36" s="94">
        <f t="shared" si="12"/>
        <v>0.72307692307692306</v>
      </c>
      <c r="K36" s="94">
        <f t="shared" si="12"/>
        <v>0.53333333333333333</v>
      </c>
      <c r="L36" s="94">
        <f t="shared" si="12"/>
        <v>0.89473684210526316</v>
      </c>
      <c r="M36" s="94">
        <f t="shared" si="12"/>
        <v>0.58730158730158732</v>
      </c>
    </row>
    <row r="37" spans="1:13" x14ac:dyDescent="0.2">
      <c r="A37" s="91" t="s">
        <v>62</v>
      </c>
      <c r="B37" s="103">
        <v>27</v>
      </c>
      <c r="C37" s="103">
        <v>23</v>
      </c>
      <c r="D37" s="99">
        <f>'Tribal MPA subset admissions'!B37+'General MPA subset admission'!D37</f>
        <v>20</v>
      </c>
      <c r="E37" s="103">
        <v>22</v>
      </c>
      <c r="F37" s="99">
        <f>'Tribal MPA subset admissions'!C37+'General MPA subset admission'!F37</f>
        <v>22</v>
      </c>
      <c r="G37" s="91">
        <v>30</v>
      </c>
      <c r="H37" s="102">
        <f>'Tribal MPA subset admissions'!D37+'General MPA subset admission'!H37</f>
        <v>32</v>
      </c>
      <c r="I37" s="91">
        <v>23</v>
      </c>
      <c r="J37" s="100">
        <f>'Tribal MPA subset admissions'!E37+'General MPA subset admission'!J37</f>
        <v>33</v>
      </c>
      <c r="K37" s="91">
        <v>22</v>
      </c>
      <c r="L37" s="116">
        <f>'Tribal MPA subset admissions'!F37+'General MPA subset admission'!L37</f>
        <v>40</v>
      </c>
      <c r="M37" s="92">
        <v>35</v>
      </c>
    </row>
    <row r="38" spans="1:13" x14ac:dyDescent="0.2">
      <c r="A38" s="59" t="s">
        <v>63</v>
      </c>
      <c r="B38" s="60">
        <f t="shared" ref="B38:M38" si="13">B37/B23</f>
        <v>0.55102040816326525</v>
      </c>
      <c r="C38" s="60">
        <f t="shared" si="13"/>
        <v>0.54761904761904767</v>
      </c>
      <c r="D38" s="60">
        <f t="shared" si="13"/>
        <v>0.33898305084745761</v>
      </c>
      <c r="E38" s="60">
        <f t="shared" si="13"/>
        <v>0.5</v>
      </c>
      <c r="F38" s="62">
        <f t="shared" si="13"/>
        <v>0.39285714285714285</v>
      </c>
      <c r="G38" s="61">
        <f t="shared" si="13"/>
        <v>0.6</v>
      </c>
      <c r="H38" s="61">
        <f t="shared" si="13"/>
        <v>0.43835616438356162</v>
      </c>
      <c r="I38" s="61">
        <f t="shared" si="13"/>
        <v>0.4107142857142857</v>
      </c>
      <c r="J38" s="61">
        <f t="shared" si="13"/>
        <v>0.50769230769230766</v>
      </c>
      <c r="K38" s="61">
        <f t="shared" si="13"/>
        <v>0.36666666666666664</v>
      </c>
      <c r="L38" s="61">
        <f t="shared" si="13"/>
        <v>0.52631578947368418</v>
      </c>
      <c r="M38" s="61">
        <f t="shared" si="13"/>
        <v>0.55555555555555558</v>
      </c>
    </row>
    <row r="39" spans="1:13" ht="9.75" customHeight="1" x14ac:dyDescent="0.2">
      <c r="A39" s="6"/>
      <c r="B39" s="24"/>
      <c r="C39" s="24"/>
      <c r="D39" s="24"/>
      <c r="E39" s="24"/>
      <c r="F39" s="24"/>
    </row>
    <row r="40" spans="1:13" ht="45" x14ac:dyDescent="0.2">
      <c r="A40" s="7" t="s">
        <v>71</v>
      </c>
      <c r="B40" s="81" t="s">
        <v>144</v>
      </c>
      <c r="C40" s="25"/>
      <c r="D40" s="70">
        <f>'Tribal MPA subset admissions'!B23</f>
        <v>20</v>
      </c>
      <c r="E40" s="25"/>
      <c r="F40" s="70">
        <f>'Tribal MPA subset admissions'!C23</f>
        <v>19</v>
      </c>
      <c r="G40" s="25"/>
      <c r="H40" s="71">
        <f>'Tribal MPA subset admissions'!D23</f>
        <v>18</v>
      </c>
      <c r="I40" s="25"/>
      <c r="J40" s="71">
        <f>'Tribal MPA subset admissions'!E23</f>
        <v>19</v>
      </c>
      <c r="K40" s="25"/>
      <c r="L40" s="71">
        <f>'Tribal MPA subset admissions'!F23</f>
        <v>17</v>
      </c>
      <c r="M40" s="25"/>
    </row>
    <row r="42" spans="1:13" x14ac:dyDescent="0.2">
      <c r="A42" s="1" t="s">
        <v>102</v>
      </c>
    </row>
    <row r="43" spans="1:13" x14ac:dyDescent="0.2">
      <c r="A43" s="1" t="s">
        <v>92</v>
      </c>
    </row>
    <row r="44" spans="1:13" x14ac:dyDescent="0.2">
      <c r="A44" s="1" t="s">
        <v>93</v>
      </c>
    </row>
    <row r="46" spans="1:13" x14ac:dyDescent="0.2">
      <c r="A46" s="23" t="s">
        <v>64</v>
      </c>
    </row>
    <row r="47" spans="1:13" x14ac:dyDescent="0.2">
      <c r="A47" s="23" t="s">
        <v>91</v>
      </c>
    </row>
    <row r="48" spans="1:13" x14ac:dyDescent="0.2">
      <c r="A48" s="23" t="s">
        <v>66</v>
      </c>
    </row>
    <row r="49" spans="1:1" x14ac:dyDescent="0.2">
      <c r="A49" s="23" t="s">
        <v>110</v>
      </c>
    </row>
  </sheetData>
  <phoneticPr fontId="17" type="noConversion"/>
  <pageMargins left="0.5" right="0.5" top="1" bottom="1" header="0.5" footer="0.5"/>
  <pageSetup scale="59" orientation="portrait" horizontalDpi="1200" verticalDpi="1200" r:id="rId1"/>
  <headerFooter alignWithMargins="0">
    <oddFooter>&amp;L&amp;"Arial,Bold"&amp;8TOTAL&amp;"Arial,Regular" MPA admissions hx&amp;R&amp;8Institutional Research &amp; Assessment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workbookViewId="0">
      <selection activeCell="G7" sqref="G7"/>
    </sheetView>
  </sheetViews>
  <sheetFormatPr defaultRowHeight="12.75" x14ac:dyDescent="0.2"/>
  <cols>
    <col min="1" max="1" width="40.5703125" bestFit="1" customWidth="1"/>
  </cols>
  <sheetData>
    <row r="1" spans="1:11" ht="15.75" x14ac:dyDescent="0.25">
      <c r="A1" s="5" t="s">
        <v>72</v>
      </c>
    </row>
    <row r="3" spans="1:11" x14ac:dyDescent="0.2">
      <c r="A3" s="3" t="s">
        <v>36</v>
      </c>
      <c r="B3" s="3" t="s">
        <v>39</v>
      </c>
      <c r="C3" s="3" t="s">
        <v>70</v>
      </c>
      <c r="D3" s="3" t="s">
        <v>100</v>
      </c>
      <c r="E3" s="3" t="s">
        <v>126</v>
      </c>
      <c r="F3" s="3" t="s">
        <v>167</v>
      </c>
    </row>
    <row r="4" spans="1:11" ht="19.5" customHeight="1" x14ac:dyDescent="0.2">
      <c r="A4" s="33" t="s">
        <v>41</v>
      </c>
      <c r="B4" s="33">
        <f>SUM(B6:B8)</f>
        <v>22</v>
      </c>
      <c r="C4" s="33">
        <f>SUM(C6:C8)</f>
        <v>29</v>
      </c>
      <c r="D4" s="33">
        <f>SUM(D6:D8)</f>
        <v>28</v>
      </c>
      <c r="E4" s="33">
        <f>SUM(E6:E8)</f>
        <v>29</v>
      </c>
      <c r="F4" s="33">
        <f>SUM(F6:F8)</f>
        <v>22</v>
      </c>
    </row>
    <row r="5" spans="1:11" ht="25.5" x14ac:dyDescent="0.2">
      <c r="A5" s="20" t="s">
        <v>42</v>
      </c>
      <c r="B5" s="28">
        <v>19</v>
      </c>
      <c r="C5" s="28">
        <v>19</v>
      </c>
      <c r="D5" s="28">
        <v>21</v>
      </c>
      <c r="E5" s="28">
        <v>22</v>
      </c>
      <c r="F5" s="117">
        <v>18</v>
      </c>
    </row>
    <row r="6" spans="1:11" ht="20.25" customHeight="1" x14ac:dyDescent="0.2">
      <c r="A6" s="88" t="s">
        <v>81</v>
      </c>
      <c r="B6" s="88">
        <v>21</v>
      </c>
      <c r="C6" s="88">
        <v>23</v>
      </c>
      <c r="D6" s="88">
        <v>22</v>
      </c>
      <c r="E6" s="88">
        <v>26</v>
      </c>
      <c r="F6" s="118">
        <v>20</v>
      </c>
    </row>
    <row r="7" spans="1:11" ht="19.5" customHeight="1" x14ac:dyDescent="0.2">
      <c r="A7" s="20" t="s">
        <v>43</v>
      </c>
      <c r="B7" s="20">
        <v>1</v>
      </c>
      <c r="C7" s="20">
        <v>4</v>
      </c>
      <c r="D7" s="20">
        <v>2</v>
      </c>
      <c r="E7" s="20">
        <v>2</v>
      </c>
      <c r="F7" s="117">
        <v>1</v>
      </c>
    </row>
    <row r="8" spans="1:11" ht="25.5" x14ac:dyDescent="0.2">
      <c r="A8" s="88" t="s">
        <v>82</v>
      </c>
      <c r="B8" s="88">
        <v>0</v>
      </c>
      <c r="C8" s="88">
        <v>2</v>
      </c>
      <c r="D8" s="88">
        <v>4</v>
      </c>
      <c r="E8" s="88">
        <v>1</v>
      </c>
      <c r="F8" s="118">
        <v>1</v>
      </c>
    </row>
    <row r="10" spans="1:11" x14ac:dyDescent="0.2">
      <c r="A10" s="3" t="s">
        <v>44</v>
      </c>
      <c r="B10" s="3" t="s">
        <v>39</v>
      </c>
      <c r="C10" s="3" t="s">
        <v>70</v>
      </c>
      <c r="D10" s="3" t="s">
        <v>100</v>
      </c>
      <c r="E10" s="3" t="s">
        <v>126</v>
      </c>
      <c r="F10" s="3" t="s">
        <v>167</v>
      </c>
    </row>
    <row r="11" spans="1:11" ht="21" customHeight="1" x14ac:dyDescent="0.2">
      <c r="A11" s="33" t="s">
        <v>45</v>
      </c>
      <c r="B11" s="33">
        <f>B15+B17+B19</f>
        <v>22</v>
      </c>
      <c r="C11" s="33">
        <f>C15+C17+C19</f>
        <v>28</v>
      </c>
      <c r="D11" s="33">
        <f>D15+D17+D19</f>
        <v>26</v>
      </c>
      <c r="E11" s="33">
        <f>E15+E17+E19</f>
        <v>26</v>
      </c>
      <c r="F11" s="33">
        <f>F15+F17+F19</f>
        <v>20</v>
      </c>
      <c r="K11" s="26"/>
    </row>
    <row r="12" spans="1:11" ht="16.5" customHeight="1" x14ac:dyDescent="0.2">
      <c r="A12" s="33" t="s">
        <v>46</v>
      </c>
      <c r="B12" s="57">
        <f>B11/B4</f>
        <v>1</v>
      </c>
      <c r="C12" s="57">
        <f>C11/C4</f>
        <v>0.96551724137931039</v>
      </c>
      <c r="D12" s="57">
        <f>D11/D4</f>
        <v>0.9285714285714286</v>
      </c>
      <c r="E12" s="57">
        <f>E11/E4</f>
        <v>0.89655172413793105</v>
      </c>
      <c r="F12" s="57">
        <f>F11/F4</f>
        <v>0.90909090909090906</v>
      </c>
      <c r="K12" s="26"/>
    </row>
    <row r="13" spans="1:11" x14ac:dyDescent="0.2">
      <c r="A13" s="85" t="s">
        <v>47</v>
      </c>
      <c r="B13" s="86">
        <v>19</v>
      </c>
      <c r="C13" s="86">
        <v>19</v>
      </c>
      <c r="D13" s="86">
        <v>20</v>
      </c>
      <c r="E13" s="86">
        <v>21</v>
      </c>
      <c r="F13" s="134">
        <v>16</v>
      </c>
    </row>
    <row r="14" spans="1:11" x14ac:dyDescent="0.2">
      <c r="A14" s="38" t="s">
        <v>48</v>
      </c>
      <c r="B14" s="87">
        <f>B13/B5</f>
        <v>1</v>
      </c>
      <c r="C14" s="87">
        <f>C13/C5</f>
        <v>1</v>
      </c>
      <c r="D14" s="87">
        <f>D13/D5</f>
        <v>0.95238095238095233</v>
      </c>
      <c r="E14" s="87">
        <f>E13/E5</f>
        <v>0.95454545454545459</v>
      </c>
      <c r="F14" s="87">
        <f>F13/F5</f>
        <v>0.88888888888888884</v>
      </c>
    </row>
    <row r="15" spans="1:11" x14ac:dyDescent="0.2">
      <c r="A15" s="88" t="s">
        <v>83</v>
      </c>
      <c r="B15" s="88">
        <v>21</v>
      </c>
      <c r="C15" s="88">
        <v>22</v>
      </c>
      <c r="D15" s="88">
        <v>20</v>
      </c>
      <c r="E15" s="88">
        <v>23</v>
      </c>
      <c r="F15" s="118">
        <v>18</v>
      </c>
    </row>
    <row r="16" spans="1:11" x14ac:dyDescent="0.2">
      <c r="A16" s="59" t="s">
        <v>84</v>
      </c>
      <c r="B16" s="60">
        <f>B15/B6</f>
        <v>1</v>
      </c>
      <c r="C16" s="60">
        <f>C15/C6</f>
        <v>0.95652173913043481</v>
      </c>
      <c r="D16" s="60">
        <f>D15/D6</f>
        <v>0.90909090909090906</v>
      </c>
      <c r="E16" s="60">
        <f>E15/E6</f>
        <v>0.88461538461538458</v>
      </c>
      <c r="F16" s="60">
        <f>F15/F6</f>
        <v>0.9</v>
      </c>
    </row>
    <row r="17" spans="1:6" x14ac:dyDescent="0.2">
      <c r="A17" s="85" t="s">
        <v>49</v>
      </c>
      <c r="B17" s="85">
        <v>1</v>
      </c>
      <c r="C17" s="85">
        <v>4</v>
      </c>
      <c r="D17" s="85">
        <v>2</v>
      </c>
      <c r="E17" s="85">
        <v>2</v>
      </c>
      <c r="F17" s="134">
        <v>1</v>
      </c>
    </row>
    <row r="18" spans="1:6" x14ac:dyDescent="0.2">
      <c r="A18" s="7" t="s">
        <v>50</v>
      </c>
      <c r="B18" s="89">
        <f>B17/B7</f>
        <v>1</v>
      </c>
      <c r="C18" s="89">
        <f>C17/C7</f>
        <v>1</v>
      </c>
      <c r="D18" s="89">
        <f>D17/D7</f>
        <v>1</v>
      </c>
      <c r="E18" s="89">
        <f>E17/E7</f>
        <v>1</v>
      </c>
      <c r="F18" s="133">
        <f>F17/F7</f>
        <v>1</v>
      </c>
    </row>
    <row r="19" spans="1:6" x14ac:dyDescent="0.2">
      <c r="A19" s="88" t="s">
        <v>86</v>
      </c>
      <c r="B19" s="88">
        <v>0</v>
      </c>
      <c r="C19" s="88">
        <v>2</v>
      </c>
      <c r="D19" s="88">
        <v>4</v>
      </c>
      <c r="E19" s="88">
        <v>1</v>
      </c>
      <c r="F19" s="118">
        <v>1</v>
      </c>
    </row>
    <row r="20" spans="1:6" x14ac:dyDescent="0.2">
      <c r="A20" s="59" t="s">
        <v>85</v>
      </c>
      <c r="B20" s="60" t="e">
        <f>B19/B8</f>
        <v>#DIV/0!</v>
      </c>
      <c r="C20" s="60">
        <f>C19/C8</f>
        <v>1</v>
      </c>
      <c r="D20" s="60">
        <f>D19/D8</f>
        <v>1</v>
      </c>
      <c r="E20" s="60">
        <f>E19/E8</f>
        <v>1</v>
      </c>
      <c r="F20" s="60">
        <f>F19/F8</f>
        <v>1</v>
      </c>
    </row>
    <row r="22" spans="1:6" x14ac:dyDescent="0.2">
      <c r="A22" s="3" t="s">
        <v>51</v>
      </c>
      <c r="B22" s="3" t="s">
        <v>39</v>
      </c>
      <c r="C22" s="3" t="s">
        <v>70</v>
      </c>
      <c r="D22" s="3" t="s">
        <v>100</v>
      </c>
      <c r="E22" s="3" t="s">
        <v>126</v>
      </c>
      <c r="F22" s="3" t="s">
        <v>167</v>
      </c>
    </row>
    <row r="23" spans="1:6" ht="22.5" customHeight="1" x14ac:dyDescent="0.2">
      <c r="A23" s="33" t="s">
        <v>52</v>
      </c>
      <c r="B23" s="3">
        <f>B27+B29+B31</f>
        <v>20</v>
      </c>
      <c r="C23" s="3">
        <f>C27+C29+C31</f>
        <v>19</v>
      </c>
      <c r="D23" s="3">
        <f>D27+D29+D31</f>
        <v>18</v>
      </c>
      <c r="E23" s="3">
        <f>E27+E29+E31</f>
        <v>19</v>
      </c>
      <c r="F23" s="3">
        <f>F27+F29+F31</f>
        <v>17</v>
      </c>
    </row>
    <row r="24" spans="1:6" ht="15.75" customHeight="1" x14ac:dyDescent="0.2">
      <c r="A24" s="33" t="s">
        <v>53</v>
      </c>
      <c r="B24" s="57">
        <f>B23/B11</f>
        <v>0.90909090909090906</v>
      </c>
      <c r="C24" s="57">
        <f>C23/C11</f>
        <v>0.6785714285714286</v>
      </c>
      <c r="D24" s="57">
        <f>D23/D11</f>
        <v>0.69230769230769229</v>
      </c>
      <c r="E24" s="57">
        <f>E23/E11</f>
        <v>0.73076923076923073</v>
      </c>
      <c r="F24" s="57">
        <f>F23/F11</f>
        <v>0.85</v>
      </c>
    </row>
    <row r="25" spans="1:6" x14ac:dyDescent="0.2">
      <c r="A25" s="20" t="s">
        <v>54</v>
      </c>
      <c r="B25" s="28">
        <v>17</v>
      </c>
      <c r="C25" s="28">
        <v>14</v>
      </c>
      <c r="D25" s="28">
        <v>15</v>
      </c>
      <c r="E25" s="28">
        <v>18</v>
      </c>
      <c r="F25" s="117">
        <v>13</v>
      </c>
    </row>
    <row r="26" spans="1:6" x14ac:dyDescent="0.2">
      <c r="A26" s="38" t="s">
        <v>55</v>
      </c>
      <c r="B26" s="96">
        <f>B25/B13</f>
        <v>0.89473684210526316</v>
      </c>
      <c r="C26" s="87">
        <f>C25/C13</f>
        <v>0.73684210526315785</v>
      </c>
      <c r="D26" s="87">
        <f>D25/D13</f>
        <v>0.75</v>
      </c>
      <c r="E26" s="87">
        <f>E25/E13</f>
        <v>0.8571428571428571</v>
      </c>
      <c r="F26" s="87">
        <f>F25/F13</f>
        <v>0.8125</v>
      </c>
    </row>
    <row r="27" spans="1:6" x14ac:dyDescent="0.2">
      <c r="A27" s="88" t="s">
        <v>87</v>
      </c>
      <c r="B27" s="88">
        <v>19</v>
      </c>
      <c r="C27" s="88">
        <v>17</v>
      </c>
      <c r="D27" s="88">
        <v>16</v>
      </c>
      <c r="E27" s="88">
        <v>18</v>
      </c>
      <c r="F27" s="118">
        <v>15</v>
      </c>
    </row>
    <row r="28" spans="1:6" x14ac:dyDescent="0.2">
      <c r="A28" s="59" t="s">
        <v>88</v>
      </c>
      <c r="B28" s="60">
        <f>B27/B15</f>
        <v>0.90476190476190477</v>
      </c>
      <c r="C28" s="60">
        <f>C27/C15</f>
        <v>0.77272727272727271</v>
      </c>
      <c r="D28" s="60">
        <f>D27/D15</f>
        <v>0.8</v>
      </c>
      <c r="E28" s="60">
        <f>E27/E15</f>
        <v>0.78260869565217395</v>
      </c>
      <c r="F28" s="60">
        <f>F27/F15</f>
        <v>0.83333333333333337</v>
      </c>
    </row>
    <row r="29" spans="1:6" x14ac:dyDescent="0.2">
      <c r="A29" s="20" t="s">
        <v>56</v>
      </c>
      <c r="B29" s="20">
        <v>1</v>
      </c>
      <c r="C29" s="20">
        <v>1</v>
      </c>
      <c r="D29" s="20">
        <v>0</v>
      </c>
      <c r="E29" s="20">
        <v>1</v>
      </c>
      <c r="F29" s="117">
        <v>1</v>
      </c>
    </row>
    <row r="30" spans="1:6" x14ac:dyDescent="0.2">
      <c r="A30" s="7" t="s">
        <v>57</v>
      </c>
      <c r="B30" s="89">
        <f>B29/B17</f>
        <v>1</v>
      </c>
      <c r="C30" s="89">
        <f>C29/C17</f>
        <v>0.25</v>
      </c>
      <c r="D30" s="89">
        <f>D29/D17</f>
        <v>0</v>
      </c>
      <c r="E30" s="89">
        <f>E29/E17</f>
        <v>0.5</v>
      </c>
      <c r="F30" s="89">
        <f>F29/F17</f>
        <v>1</v>
      </c>
    </row>
    <row r="31" spans="1:6" x14ac:dyDescent="0.2">
      <c r="A31" s="88" t="s">
        <v>89</v>
      </c>
      <c r="B31" s="88">
        <v>0</v>
      </c>
      <c r="C31" s="88">
        <v>1</v>
      </c>
      <c r="D31" s="88">
        <v>2</v>
      </c>
      <c r="E31" s="88">
        <v>0</v>
      </c>
      <c r="F31" s="118">
        <v>1</v>
      </c>
    </row>
    <row r="32" spans="1:6" x14ac:dyDescent="0.2">
      <c r="A32" s="59" t="s">
        <v>90</v>
      </c>
      <c r="B32" s="60" t="e">
        <f>B31/B19</f>
        <v>#DIV/0!</v>
      </c>
      <c r="C32" s="60">
        <f>C31/C19</f>
        <v>0.5</v>
      </c>
      <c r="D32" s="60">
        <f>D31/D19</f>
        <v>0.5</v>
      </c>
      <c r="E32" s="60">
        <f>E31/E19</f>
        <v>0</v>
      </c>
      <c r="F32" s="60">
        <f>F31/F19</f>
        <v>1</v>
      </c>
    </row>
    <row r="33" spans="1:6" x14ac:dyDescent="0.2">
      <c r="A33" s="21" t="s">
        <v>58</v>
      </c>
      <c r="B33" s="29">
        <v>5</v>
      </c>
      <c r="C33" s="29">
        <v>3</v>
      </c>
      <c r="D33" s="29">
        <v>3</v>
      </c>
      <c r="E33" s="29">
        <v>4</v>
      </c>
      <c r="F33" s="22">
        <v>2</v>
      </c>
    </row>
    <row r="34" spans="1:6" x14ac:dyDescent="0.2">
      <c r="A34" s="21" t="s">
        <v>59</v>
      </c>
      <c r="B34" s="29">
        <v>0</v>
      </c>
      <c r="C34" s="29">
        <v>0</v>
      </c>
      <c r="D34" s="29">
        <v>2</v>
      </c>
      <c r="E34" s="29">
        <v>7</v>
      </c>
      <c r="F34" s="22">
        <v>3</v>
      </c>
    </row>
    <row r="35" spans="1:6" x14ac:dyDescent="0.2">
      <c r="A35" s="21" t="s">
        <v>60</v>
      </c>
      <c r="B35" s="29">
        <v>15</v>
      </c>
      <c r="C35" s="29">
        <v>16</v>
      </c>
      <c r="D35" s="29">
        <v>13</v>
      </c>
      <c r="E35" s="29">
        <v>8</v>
      </c>
      <c r="F35" s="22">
        <v>12</v>
      </c>
    </row>
    <row r="36" spans="1:6" x14ac:dyDescent="0.2">
      <c r="A36" s="7" t="s">
        <v>61</v>
      </c>
      <c r="B36" s="89">
        <f>(B34+B35)/B23</f>
        <v>0.75</v>
      </c>
      <c r="C36" s="95">
        <f>(C34+C35)/C23</f>
        <v>0.84210526315789469</v>
      </c>
      <c r="D36" s="95">
        <f>(D34+D35)/D23</f>
        <v>0.83333333333333337</v>
      </c>
      <c r="E36" s="95">
        <f>(E34+E35)/E23</f>
        <v>0.78947368421052633</v>
      </c>
      <c r="F36" s="95">
        <f>(F34+F35)/F23</f>
        <v>0.88235294117647056</v>
      </c>
    </row>
    <row r="37" spans="1:6" x14ac:dyDescent="0.2">
      <c r="A37" s="91" t="s">
        <v>62</v>
      </c>
      <c r="B37" s="103">
        <v>9</v>
      </c>
      <c r="C37" s="103">
        <v>6</v>
      </c>
      <c r="D37" s="103">
        <v>7</v>
      </c>
      <c r="E37" s="103">
        <v>11</v>
      </c>
      <c r="F37" s="104">
        <v>13</v>
      </c>
    </row>
    <row r="38" spans="1:6" x14ac:dyDescent="0.2">
      <c r="A38" s="59" t="s">
        <v>63</v>
      </c>
      <c r="B38" s="60">
        <f>B37/B23</f>
        <v>0.45</v>
      </c>
      <c r="C38" s="62">
        <f>C37/C23</f>
        <v>0.31578947368421051</v>
      </c>
      <c r="D38" s="62">
        <f>D37/D23</f>
        <v>0.3888888888888889</v>
      </c>
      <c r="E38" s="62">
        <f>E37/E23</f>
        <v>0.57894736842105265</v>
      </c>
      <c r="F38" s="62">
        <f>F37/F23</f>
        <v>0.76470588235294112</v>
      </c>
    </row>
    <row r="40" spans="1:6" x14ac:dyDescent="0.2">
      <c r="A40" s="1" t="s">
        <v>102</v>
      </c>
    </row>
    <row r="41" spans="1:6" x14ac:dyDescent="0.2">
      <c r="A41" s="1" t="s">
        <v>92</v>
      </c>
    </row>
    <row r="42" spans="1:6" x14ac:dyDescent="0.2">
      <c r="A42" s="1" t="s">
        <v>93</v>
      </c>
    </row>
    <row r="44" spans="1:6" x14ac:dyDescent="0.2">
      <c r="A44" s="1" t="s">
        <v>73</v>
      </c>
    </row>
    <row r="45" spans="1:6" x14ac:dyDescent="0.2">
      <c r="A45" s="1" t="s">
        <v>74</v>
      </c>
    </row>
  </sheetData>
  <phoneticPr fontId="17" type="noConversion"/>
  <pageMargins left="0.5" right="0.5" top="1" bottom="1" header="0.5" footer="0.5"/>
  <pageSetup orientation="portrait" horizontalDpi="1200" verticalDpi="1200" r:id="rId1"/>
  <headerFooter alignWithMargins="0">
    <oddFooter>&amp;L&amp;"Arial,Bold"&amp;8TRIBAL&amp;"Arial,Regular" MPA subset admissions&amp;R&amp;8Institutional Research &amp;  Assessment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zoomScaleNormal="100" workbookViewId="0">
      <selection activeCell="O20" sqref="O20"/>
    </sheetView>
  </sheetViews>
  <sheetFormatPr defaultRowHeight="12.75" x14ac:dyDescent="0.2"/>
  <cols>
    <col min="1" max="1" width="30.5703125" customWidth="1"/>
    <col min="7" max="9" width="9" bestFit="1" customWidth="1"/>
    <col min="10" max="13" width="9" customWidth="1"/>
  </cols>
  <sheetData>
    <row r="1" spans="1:16" ht="15.75" x14ac:dyDescent="0.25">
      <c r="A1" s="5" t="s">
        <v>76</v>
      </c>
    </row>
    <row r="2" spans="1:16" ht="24.75" customHeight="1" x14ac:dyDescent="0.2">
      <c r="A2" s="270" t="s">
        <v>142</v>
      </c>
      <c r="B2" s="271"/>
      <c r="C2" s="271"/>
      <c r="D2" s="271"/>
      <c r="E2" s="271"/>
      <c r="F2" s="271"/>
      <c r="G2" s="271"/>
      <c r="H2" s="69"/>
      <c r="I2" s="69"/>
      <c r="J2" s="69"/>
      <c r="K2" s="69"/>
      <c r="L2" s="69"/>
      <c r="M2" s="69"/>
    </row>
    <row r="3" spans="1:16" x14ac:dyDescent="0.2">
      <c r="A3" s="3" t="s">
        <v>36</v>
      </c>
      <c r="B3" s="3" t="s">
        <v>37</v>
      </c>
      <c r="C3" s="3" t="s">
        <v>38</v>
      </c>
      <c r="D3" s="3" t="s">
        <v>39</v>
      </c>
      <c r="E3" s="3" t="s">
        <v>40</v>
      </c>
      <c r="F3" s="3" t="s">
        <v>70</v>
      </c>
      <c r="G3" s="3" t="s">
        <v>77</v>
      </c>
      <c r="H3" s="3" t="s">
        <v>100</v>
      </c>
      <c r="I3" s="3" t="s">
        <v>117</v>
      </c>
      <c r="J3" s="3" t="s">
        <v>126</v>
      </c>
      <c r="K3" s="3" t="s">
        <v>143</v>
      </c>
      <c r="L3" s="3" t="s">
        <v>167</v>
      </c>
      <c r="M3" s="3" t="s">
        <v>308</v>
      </c>
    </row>
    <row r="4" spans="1:16" ht="18.75" customHeight="1" x14ac:dyDescent="0.2">
      <c r="A4" s="33" t="s">
        <v>41</v>
      </c>
      <c r="B4" s="33">
        <v>68</v>
      </c>
      <c r="C4" s="33">
        <v>64</v>
      </c>
      <c r="D4" s="33">
        <v>56</v>
      </c>
      <c r="E4" s="33">
        <v>63</v>
      </c>
      <c r="F4" s="33">
        <v>62</v>
      </c>
      <c r="G4" s="33">
        <v>71</v>
      </c>
      <c r="H4" s="33">
        <v>93</v>
      </c>
      <c r="I4" s="33">
        <v>107</v>
      </c>
      <c r="J4" s="33">
        <v>93</v>
      </c>
      <c r="K4" s="33">
        <v>129</v>
      </c>
      <c r="L4" s="132">
        <v>97</v>
      </c>
      <c r="M4" s="33">
        <v>108</v>
      </c>
    </row>
    <row r="5" spans="1:16" ht="25.5" x14ac:dyDescent="0.2">
      <c r="A5" s="20" t="s">
        <v>42</v>
      </c>
      <c r="B5" s="20">
        <v>22</v>
      </c>
      <c r="C5" s="20">
        <v>12</v>
      </c>
      <c r="D5" s="20">
        <v>11</v>
      </c>
      <c r="E5" s="20">
        <v>15</v>
      </c>
      <c r="F5" s="28">
        <v>12</v>
      </c>
      <c r="G5" s="22">
        <v>21</v>
      </c>
      <c r="H5" s="22">
        <v>23</v>
      </c>
      <c r="I5" s="22">
        <v>28</v>
      </c>
      <c r="J5" s="22">
        <v>28</v>
      </c>
      <c r="K5" s="29">
        <v>35</v>
      </c>
      <c r="L5" s="22">
        <v>25</v>
      </c>
      <c r="M5" s="22">
        <v>39</v>
      </c>
    </row>
    <row r="6" spans="1:16" ht="25.5" x14ac:dyDescent="0.2">
      <c r="A6" s="20" t="s">
        <v>81</v>
      </c>
      <c r="B6" s="88">
        <v>59</v>
      </c>
      <c r="C6" s="88">
        <v>57</v>
      </c>
      <c r="D6" s="88">
        <v>45</v>
      </c>
      <c r="E6" s="88">
        <v>53</v>
      </c>
      <c r="F6" s="90">
        <v>52</v>
      </c>
      <c r="G6" s="91">
        <v>69</v>
      </c>
      <c r="H6" s="91">
        <v>76</v>
      </c>
      <c r="I6" s="91">
        <v>96</v>
      </c>
      <c r="J6" s="91">
        <v>84</v>
      </c>
      <c r="K6" s="92">
        <v>115</v>
      </c>
      <c r="L6" s="91">
        <v>86</v>
      </c>
      <c r="M6" s="91">
        <v>101</v>
      </c>
    </row>
    <row r="7" spans="1:16" ht="25.5" x14ac:dyDescent="0.2">
      <c r="A7" s="20" t="s">
        <v>43</v>
      </c>
      <c r="B7" s="20">
        <v>4</v>
      </c>
      <c r="C7" s="20">
        <v>4</v>
      </c>
      <c r="D7" s="20">
        <v>7</v>
      </c>
      <c r="E7" s="20">
        <v>3</v>
      </c>
      <c r="F7" s="28">
        <v>4</v>
      </c>
      <c r="G7" s="22">
        <v>2</v>
      </c>
      <c r="H7" s="22">
        <v>8</v>
      </c>
      <c r="I7" s="22">
        <v>5</v>
      </c>
      <c r="J7" s="22">
        <v>5</v>
      </c>
      <c r="K7" s="29">
        <v>8</v>
      </c>
      <c r="L7" s="22">
        <v>6</v>
      </c>
      <c r="M7" s="22">
        <v>4</v>
      </c>
    </row>
    <row r="8" spans="1:16" ht="25.5" x14ac:dyDescent="0.2">
      <c r="A8" s="20" t="s">
        <v>82</v>
      </c>
      <c r="B8" s="88">
        <v>5</v>
      </c>
      <c r="C8" s="88">
        <v>3</v>
      </c>
      <c r="D8" s="88">
        <v>4</v>
      </c>
      <c r="E8" s="88">
        <v>7</v>
      </c>
      <c r="F8" s="90">
        <v>6</v>
      </c>
      <c r="G8" s="91">
        <v>0</v>
      </c>
      <c r="H8" s="91">
        <v>9</v>
      </c>
      <c r="I8" s="91">
        <v>6</v>
      </c>
      <c r="J8" s="91">
        <v>4</v>
      </c>
      <c r="K8" s="92">
        <v>6</v>
      </c>
      <c r="L8" s="91">
        <v>5</v>
      </c>
      <c r="M8" s="91">
        <v>3</v>
      </c>
    </row>
    <row r="9" spans="1:16" x14ac:dyDescent="0.2">
      <c r="G9" s="30"/>
      <c r="H9" s="30"/>
      <c r="I9" s="30"/>
      <c r="J9" s="30"/>
      <c r="K9" s="30"/>
      <c r="L9" s="30"/>
      <c r="M9" s="30"/>
    </row>
    <row r="10" spans="1:16" x14ac:dyDescent="0.2">
      <c r="A10" s="3" t="s">
        <v>44</v>
      </c>
      <c r="B10" s="3" t="s">
        <v>37</v>
      </c>
      <c r="C10" s="3" t="s">
        <v>38</v>
      </c>
      <c r="D10" s="3" t="s">
        <v>39</v>
      </c>
      <c r="E10" s="3" t="s">
        <v>40</v>
      </c>
      <c r="F10" s="3" t="s">
        <v>70</v>
      </c>
      <c r="G10" s="3" t="s">
        <v>77</v>
      </c>
      <c r="H10" s="3" t="s">
        <v>100</v>
      </c>
      <c r="I10" s="3" t="s">
        <v>117</v>
      </c>
      <c r="J10" s="3" t="s">
        <v>126</v>
      </c>
      <c r="K10" s="3" t="s">
        <v>143</v>
      </c>
      <c r="L10" s="3" t="s">
        <v>167</v>
      </c>
      <c r="M10" s="3" t="s">
        <v>308</v>
      </c>
    </row>
    <row r="11" spans="1:16" ht="15.75" customHeight="1" x14ac:dyDescent="0.2">
      <c r="A11" s="33" t="s">
        <v>45</v>
      </c>
      <c r="B11" s="33">
        <f>B15+B17+B19</f>
        <v>55</v>
      </c>
      <c r="C11" s="33">
        <f t="shared" ref="C11:H11" si="0">C15+C17+C19</f>
        <v>52</v>
      </c>
      <c r="D11" s="33">
        <f t="shared" si="0"/>
        <v>54</v>
      </c>
      <c r="E11" s="33">
        <f t="shared" si="0"/>
        <v>57</v>
      </c>
      <c r="F11" s="33">
        <f t="shared" si="0"/>
        <v>52</v>
      </c>
      <c r="G11" s="33">
        <f t="shared" si="0"/>
        <v>63</v>
      </c>
      <c r="H11" s="33">
        <f t="shared" si="0"/>
        <v>68</v>
      </c>
      <c r="I11" s="33">
        <v>71</v>
      </c>
      <c r="J11" s="33">
        <v>61</v>
      </c>
      <c r="K11" s="33">
        <f>K15+K17+K19</f>
        <v>80</v>
      </c>
      <c r="L11" s="33">
        <f>L15+L17+L19</f>
        <v>77</v>
      </c>
      <c r="M11" s="33">
        <v>74</v>
      </c>
    </row>
    <row r="12" spans="1:16" ht="15.75" customHeight="1" x14ac:dyDescent="0.2">
      <c r="A12" s="33" t="s">
        <v>46</v>
      </c>
      <c r="B12" s="57">
        <f t="shared" ref="B12:M12" si="1">B11/B4</f>
        <v>0.80882352941176472</v>
      </c>
      <c r="C12" s="57">
        <f t="shared" si="1"/>
        <v>0.8125</v>
      </c>
      <c r="D12" s="57">
        <f t="shared" si="1"/>
        <v>0.9642857142857143</v>
      </c>
      <c r="E12" s="57">
        <f t="shared" si="1"/>
        <v>0.90476190476190477</v>
      </c>
      <c r="F12" s="57">
        <f t="shared" si="1"/>
        <v>0.83870967741935487</v>
      </c>
      <c r="G12" s="57">
        <f t="shared" si="1"/>
        <v>0.88732394366197187</v>
      </c>
      <c r="H12" s="57">
        <f t="shared" si="1"/>
        <v>0.73118279569892475</v>
      </c>
      <c r="I12" s="57">
        <f t="shared" si="1"/>
        <v>0.66355140186915884</v>
      </c>
      <c r="J12" s="57">
        <f t="shared" si="1"/>
        <v>0.65591397849462363</v>
      </c>
      <c r="K12" s="57">
        <f t="shared" si="1"/>
        <v>0.62015503875968991</v>
      </c>
      <c r="L12" s="57">
        <f t="shared" si="1"/>
        <v>0.79381443298969068</v>
      </c>
      <c r="M12" s="57">
        <f t="shared" si="1"/>
        <v>0.68518518518518523</v>
      </c>
      <c r="P12" s="83"/>
    </row>
    <row r="13" spans="1:16" ht="25.5" x14ac:dyDescent="0.2">
      <c r="A13" s="85" t="s">
        <v>47</v>
      </c>
      <c r="B13" s="85">
        <v>20</v>
      </c>
      <c r="C13" s="85">
        <v>8</v>
      </c>
      <c r="D13" s="85">
        <v>11</v>
      </c>
      <c r="E13" s="85">
        <v>14</v>
      </c>
      <c r="F13" s="86">
        <v>9</v>
      </c>
      <c r="G13" s="58">
        <v>20</v>
      </c>
      <c r="H13" s="58">
        <v>15</v>
      </c>
      <c r="I13" s="58">
        <v>20</v>
      </c>
      <c r="J13" s="58">
        <v>19</v>
      </c>
      <c r="K13" s="93">
        <v>20</v>
      </c>
      <c r="L13" s="93">
        <v>19</v>
      </c>
      <c r="M13" s="58">
        <v>26</v>
      </c>
    </row>
    <row r="14" spans="1:16" x14ac:dyDescent="0.2">
      <c r="A14" s="38" t="s">
        <v>48</v>
      </c>
      <c r="B14" s="96">
        <f t="shared" ref="B14:M14" si="2">B13/B5</f>
        <v>0.90909090909090906</v>
      </c>
      <c r="C14" s="96">
        <f t="shared" si="2"/>
        <v>0.66666666666666663</v>
      </c>
      <c r="D14" s="96">
        <f t="shared" si="2"/>
        <v>1</v>
      </c>
      <c r="E14" s="96">
        <f t="shared" si="2"/>
        <v>0.93333333333333335</v>
      </c>
      <c r="F14" s="87">
        <f t="shared" si="2"/>
        <v>0.75</v>
      </c>
      <c r="G14" s="97">
        <f t="shared" si="2"/>
        <v>0.95238095238095233</v>
      </c>
      <c r="H14" s="97">
        <f t="shared" si="2"/>
        <v>0.65217391304347827</v>
      </c>
      <c r="I14" s="97">
        <f t="shared" si="2"/>
        <v>0.7142857142857143</v>
      </c>
      <c r="J14" s="97">
        <f t="shared" si="2"/>
        <v>0.6785714285714286</v>
      </c>
      <c r="K14" s="87">
        <f t="shared" si="2"/>
        <v>0.5714285714285714</v>
      </c>
      <c r="L14" s="87">
        <f t="shared" si="2"/>
        <v>0.76</v>
      </c>
      <c r="M14" s="87">
        <f t="shared" si="2"/>
        <v>0.66666666666666663</v>
      </c>
    </row>
    <row r="15" spans="1:16" x14ac:dyDescent="0.2">
      <c r="A15" s="88" t="s">
        <v>83</v>
      </c>
      <c r="B15" s="88">
        <v>47</v>
      </c>
      <c r="C15" s="88">
        <v>45</v>
      </c>
      <c r="D15" s="88">
        <v>44</v>
      </c>
      <c r="E15" s="88">
        <v>49</v>
      </c>
      <c r="F15" s="90">
        <v>43</v>
      </c>
      <c r="G15" s="91">
        <v>61</v>
      </c>
      <c r="H15" s="91">
        <v>55</v>
      </c>
      <c r="I15" s="91">
        <v>61</v>
      </c>
      <c r="J15" s="91">
        <v>56</v>
      </c>
      <c r="K15" s="92">
        <v>69</v>
      </c>
      <c r="L15" s="92">
        <v>69</v>
      </c>
      <c r="M15" s="91">
        <v>69</v>
      </c>
    </row>
    <row r="16" spans="1:16" x14ac:dyDescent="0.2">
      <c r="A16" s="59" t="s">
        <v>84</v>
      </c>
      <c r="B16" s="60">
        <f t="shared" ref="B16:M16" si="3">B15/B6</f>
        <v>0.79661016949152541</v>
      </c>
      <c r="C16" s="60">
        <f t="shared" si="3"/>
        <v>0.78947368421052633</v>
      </c>
      <c r="D16" s="60">
        <f t="shared" si="3"/>
        <v>0.97777777777777775</v>
      </c>
      <c r="E16" s="60">
        <f t="shared" si="3"/>
        <v>0.92452830188679247</v>
      </c>
      <c r="F16" s="60">
        <f t="shared" si="3"/>
        <v>0.82692307692307687</v>
      </c>
      <c r="G16" s="60">
        <f t="shared" si="3"/>
        <v>0.88405797101449279</v>
      </c>
      <c r="H16" s="60">
        <f t="shared" si="3"/>
        <v>0.72368421052631582</v>
      </c>
      <c r="I16" s="60">
        <f t="shared" si="3"/>
        <v>0.63541666666666663</v>
      </c>
      <c r="J16" s="60">
        <f t="shared" si="3"/>
        <v>0.66666666666666663</v>
      </c>
      <c r="K16" s="62">
        <f t="shared" si="3"/>
        <v>0.6</v>
      </c>
      <c r="L16" s="62">
        <f t="shared" si="3"/>
        <v>0.80232558139534882</v>
      </c>
      <c r="M16" s="62">
        <f t="shared" si="3"/>
        <v>0.68316831683168322</v>
      </c>
    </row>
    <row r="17" spans="1:13" x14ac:dyDescent="0.2">
      <c r="A17" s="85" t="s">
        <v>49</v>
      </c>
      <c r="B17" s="85">
        <v>4</v>
      </c>
      <c r="C17" s="85">
        <v>4</v>
      </c>
      <c r="D17" s="85">
        <v>6</v>
      </c>
      <c r="E17" s="85">
        <v>2</v>
      </c>
      <c r="F17" s="86">
        <v>4</v>
      </c>
      <c r="G17" s="58">
        <v>2</v>
      </c>
      <c r="H17" s="58">
        <v>6</v>
      </c>
      <c r="I17" s="58">
        <v>4</v>
      </c>
      <c r="J17" s="58">
        <v>3</v>
      </c>
      <c r="K17" s="93">
        <v>7</v>
      </c>
      <c r="L17" s="93">
        <v>3</v>
      </c>
      <c r="M17" s="58">
        <v>2</v>
      </c>
    </row>
    <row r="18" spans="1:13" x14ac:dyDescent="0.2">
      <c r="A18" s="7" t="s">
        <v>50</v>
      </c>
      <c r="B18" s="89">
        <f t="shared" ref="B18:M18" si="4">B17/B7</f>
        <v>1</v>
      </c>
      <c r="C18" s="89">
        <f t="shared" si="4"/>
        <v>1</v>
      </c>
      <c r="D18" s="89">
        <f t="shared" si="4"/>
        <v>0.8571428571428571</v>
      </c>
      <c r="E18" s="89">
        <f t="shared" si="4"/>
        <v>0.66666666666666663</v>
      </c>
      <c r="F18" s="89">
        <f t="shared" si="4"/>
        <v>1</v>
      </c>
      <c r="G18" s="94">
        <f t="shared" si="4"/>
        <v>1</v>
      </c>
      <c r="H18" s="94">
        <f t="shared" si="4"/>
        <v>0.75</v>
      </c>
      <c r="I18" s="94">
        <f t="shared" si="4"/>
        <v>0.8</v>
      </c>
      <c r="J18" s="94">
        <f t="shared" si="4"/>
        <v>0.6</v>
      </c>
      <c r="K18" s="95">
        <f t="shared" si="4"/>
        <v>0.875</v>
      </c>
      <c r="L18" s="95">
        <f t="shared" si="4"/>
        <v>0.5</v>
      </c>
      <c r="M18" s="95">
        <f t="shared" si="4"/>
        <v>0.5</v>
      </c>
    </row>
    <row r="19" spans="1:13" x14ac:dyDescent="0.2">
      <c r="A19" s="88" t="s">
        <v>86</v>
      </c>
      <c r="B19" s="88">
        <v>4</v>
      </c>
      <c r="C19" s="88">
        <v>3</v>
      </c>
      <c r="D19" s="88">
        <v>4</v>
      </c>
      <c r="E19" s="88">
        <v>6</v>
      </c>
      <c r="F19" s="90">
        <v>5</v>
      </c>
      <c r="G19" s="91">
        <v>0</v>
      </c>
      <c r="H19" s="91">
        <v>7</v>
      </c>
      <c r="I19" s="91">
        <v>6</v>
      </c>
      <c r="J19" s="91">
        <v>2</v>
      </c>
      <c r="K19" s="92">
        <v>4</v>
      </c>
      <c r="L19" s="92">
        <v>5</v>
      </c>
      <c r="M19" s="91">
        <v>3</v>
      </c>
    </row>
    <row r="20" spans="1:13" x14ac:dyDescent="0.2">
      <c r="A20" s="59" t="s">
        <v>85</v>
      </c>
      <c r="B20" s="60">
        <f>B19/B8</f>
        <v>0.8</v>
      </c>
      <c r="C20" s="60">
        <f>C19/C8</f>
        <v>1</v>
      </c>
      <c r="D20" s="60">
        <f>D19/D8</f>
        <v>1</v>
      </c>
      <c r="E20" s="60">
        <f>E19/E8</f>
        <v>0.8571428571428571</v>
      </c>
      <c r="F20" s="60">
        <f>F19/F8</f>
        <v>0.83333333333333337</v>
      </c>
      <c r="G20" s="67" t="s">
        <v>101</v>
      </c>
      <c r="H20" s="60">
        <f t="shared" ref="H20:M20" si="5">H19/H8</f>
        <v>0.77777777777777779</v>
      </c>
      <c r="I20" s="60">
        <f t="shared" si="5"/>
        <v>1</v>
      </c>
      <c r="J20" s="60">
        <f t="shared" si="5"/>
        <v>0.5</v>
      </c>
      <c r="K20" s="60">
        <f t="shared" si="5"/>
        <v>0.66666666666666663</v>
      </c>
      <c r="L20" s="60">
        <f t="shared" si="5"/>
        <v>1</v>
      </c>
      <c r="M20" s="60">
        <f t="shared" si="5"/>
        <v>1</v>
      </c>
    </row>
    <row r="21" spans="1:13" x14ac:dyDescent="0.2">
      <c r="G21" s="30"/>
      <c r="H21" s="30"/>
      <c r="I21" s="30"/>
      <c r="J21" s="30"/>
      <c r="K21" s="30"/>
      <c r="L21" s="30"/>
      <c r="M21" s="30"/>
    </row>
    <row r="22" spans="1:13" x14ac:dyDescent="0.2">
      <c r="A22" s="3" t="s">
        <v>51</v>
      </c>
      <c r="B22" s="3" t="s">
        <v>37</v>
      </c>
      <c r="C22" s="3" t="s">
        <v>38</v>
      </c>
      <c r="D22" s="3" t="s">
        <v>39</v>
      </c>
      <c r="E22" s="3" t="s">
        <v>40</v>
      </c>
      <c r="F22" s="3" t="s">
        <v>70</v>
      </c>
      <c r="G22" s="3" t="s">
        <v>77</v>
      </c>
      <c r="H22" s="3" t="s">
        <v>100</v>
      </c>
      <c r="I22" s="3" t="s">
        <v>117</v>
      </c>
      <c r="J22" s="3" t="s">
        <v>126</v>
      </c>
      <c r="K22" s="3" t="s">
        <v>143</v>
      </c>
      <c r="L22" s="3" t="s">
        <v>167</v>
      </c>
      <c r="M22" s="3" t="s">
        <v>308</v>
      </c>
    </row>
    <row r="23" spans="1:13" ht="18" customHeight="1" x14ac:dyDescent="0.2">
      <c r="A23" s="33" t="s">
        <v>52</v>
      </c>
      <c r="B23" s="3">
        <f t="shared" ref="B23:H23" si="6">B27+B29+B31</f>
        <v>49</v>
      </c>
      <c r="C23" s="3">
        <f t="shared" si="6"/>
        <v>42</v>
      </c>
      <c r="D23" s="3">
        <f t="shared" si="6"/>
        <v>39</v>
      </c>
      <c r="E23" s="3">
        <f t="shared" si="6"/>
        <v>44</v>
      </c>
      <c r="F23" s="3">
        <f t="shared" si="6"/>
        <v>37</v>
      </c>
      <c r="G23" s="3">
        <f t="shared" si="6"/>
        <v>50</v>
      </c>
      <c r="H23" s="3">
        <f t="shared" si="6"/>
        <v>55</v>
      </c>
      <c r="I23" s="3">
        <v>56</v>
      </c>
      <c r="J23" s="3">
        <v>46</v>
      </c>
      <c r="K23" s="3">
        <f>K27+K29+K31</f>
        <v>60</v>
      </c>
      <c r="L23" s="3">
        <f>L27+L29+L31</f>
        <v>59</v>
      </c>
      <c r="M23" s="3">
        <v>63</v>
      </c>
    </row>
    <row r="24" spans="1:13" ht="15" customHeight="1" x14ac:dyDescent="0.2">
      <c r="A24" s="33" t="s">
        <v>53</v>
      </c>
      <c r="B24" s="57">
        <f t="shared" ref="B24:M24" si="7">B23/B11</f>
        <v>0.89090909090909087</v>
      </c>
      <c r="C24" s="57">
        <f t="shared" si="7"/>
        <v>0.80769230769230771</v>
      </c>
      <c r="D24" s="57">
        <f t="shared" si="7"/>
        <v>0.72222222222222221</v>
      </c>
      <c r="E24" s="57">
        <f t="shared" si="7"/>
        <v>0.77192982456140347</v>
      </c>
      <c r="F24" s="57">
        <f t="shared" si="7"/>
        <v>0.71153846153846156</v>
      </c>
      <c r="G24" s="57">
        <f t="shared" si="7"/>
        <v>0.79365079365079361</v>
      </c>
      <c r="H24" s="57">
        <f t="shared" si="7"/>
        <v>0.80882352941176472</v>
      </c>
      <c r="I24" s="57">
        <f t="shared" si="7"/>
        <v>0.78873239436619713</v>
      </c>
      <c r="J24" s="57">
        <f t="shared" si="7"/>
        <v>0.75409836065573765</v>
      </c>
      <c r="K24" s="57">
        <f t="shared" si="7"/>
        <v>0.75</v>
      </c>
      <c r="L24" s="57">
        <f t="shared" si="7"/>
        <v>0.76623376623376627</v>
      </c>
      <c r="M24" s="57">
        <f t="shared" si="7"/>
        <v>0.85135135135135132</v>
      </c>
    </row>
    <row r="25" spans="1:13" x14ac:dyDescent="0.2">
      <c r="A25" s="20" t="s">
        <v>54</v>
      </c>
      <c r="B25" s="20">
        <v>21</v>
      </c>
      <c r="C25" s="20">
        <v>6</v>
      </c>
      <c r="D25" s="20">
        <v>6</v>
      </c>
      <c r="E25" s="20">
        <v>10</v>
      </c>
      <c r="F25" s="28">
        <v>7</v>
      </c>
      <c r="G25" s="22">
        <v>17</v>
      </c>
      <c r="H25" s="22">
        <v>11</v>
      </c>
      <c r="I25" s="22">
        <v>15</v>
      </c>
      <c r="J25" s="22">
        <v>16</v>
      </c>
      <c r="K25" s="22">
        <v>17</v>
      </c>
      <c r="L25" s="29">
        <v>16</v>
      </c>
      <c r="M25" s="29">
        <v>23</v>
      </c>
    </row>
    <row r="26" spans="1:13" x14ac:dyDescent="0.2">
      <c r="A26" s="38" t="s">
        <v>55</v>
      </c>
      <c r="B26" s="96">
        <f t="shared" ref="B26:M26" si="8">B25/B13</f>
        <v>1.05</v>
      </c>
      <c r="C26" s="96">
        <f t="shared" si="8"/>
        <v>0.75</v>
      </c>
      <c r="D26" s="96">
        <f t="shared" si="8"/>
        <v>0.54545454545454541</v>
      </c>
      <c r="E26" s="96">
        <f t="shared" si="8"/>
        <v>0.7142857142857143</v>
      </c>
      <c r="F26" s="87">
        <f t="shared" si="8"/>
        <v>0.77777777777777779</v>
      </c>
      <c r="G26" s="97">
        <f t="shared" si="8"/>
        <v>0.85</v>
      </c>
      <c r="H26" s="97">
        <f t="shared" si="8"/>
        <v>0.73333333333333328</v>
      </c>
      <c r="I26" s="97">
        <f t="shared" si="8"/>
        <v>0.75</v>
      </c>
      <c r="J26" s="97">
        <f t="shared" si="8"/>
        <v>0.84210526315789469</v>
      </c>
      <c r="K26" s="97">
        <f t="shared" si="8"/>
        <v>0.85</v>
      </c>
      <c r="L26" s="97">
        <f t="shared" si="8"/>
        <v>0.84210526315789469</v>
      </c>
      <c r="M26" s="97">
        <f t="shared" si="8"/>
        <v>0.88461538461538458</v>
      </c>
    </row>
    <row r="27" spans="1:13" x14ac:dyDescent="0.2">
      <c r="A27" s="88" t="s">
        <v>87</v>
      </c>
      <c r="B27" s="88">
        <v>43</v>
      </c>
      <c r="C27" s="88">
        <v>37</v>
      </c>
      <c r="D27" s="88">
        <v>36</v>
      </c>
      <c r="E27" s="88">
        <v>39</v>
      </c>
      <c r="F27" s="90">
        <v>32</v>
      </c>
      <c r="G27" s="91">
        <v>49</v>
      </c>
      <c r="H27" s="91">
        <v>47</v>
      </c>
      <c r="I27" s="91">
        <v>49</v>
      </c>
      <c r="J27" s="91">
        <v>42</v>
      </c>
      <c r="K27" s="91">
        <v>55</v>
      </c>
      <c r="L27" s="91">
        <v>54</v>
      </c>
      <c r="M27" s="92">
        <v>60</v>
      </c>
    </row>
    <row r="28" spans="1:13" x14ac:dyDescent="0.2">
      <c r="A28" s="59" t="s">
        <v>88</v>
      </c>
      <c r="B28" s="60">
        <f>B27/B15</f>
        <v>0.91489361702127658</v>
      </c>
      <c r="C28" s="60">
        <f t="shared" ref="C28:M28" si="9">C27/C15</f>
        <v>0.82222222222222219</v>
      </c>
      <c r="D28" s="60">
        <f t="shared" si="9"/>
        <v>0.81818181818181823</v>
      </c>
      <c r="E28" s="60">
        <f t="shared" si="9"/>
        <v>0.79591836734693877</v>
      </c>
      <c r="F28" s="60">
        <f t="shared" si="9"/>
        <v>0.7441860465116279</v>
      </c>
      <c r="G28" s="60">
        <f t="shared" si="9"/>
        <v>0.80327868852459017</v>
      </c>
      <c r="H28" s="60">
        <f t="shared" si="9"/>
        <v>0.8545454545454545</v>
      </c>
      <c r="I28" s="60">
        <f t="shared" si="9"/>
        <v>0.80327868852459017</v>
      </c>
      <c r="J28" s="60">
        <f t="shared" si="9"/>
        <v>0.75</v>
      </c>
      <c r="K28" s="60">
        <f t="shared" si="9"/>
        <v>0.79710144927536231</v>
      </c>
      <c r="L28" s="60">
        <f t="shared" si="9"/>
        <v>0.78260869565217395</v>
      </c>
      <c r="M28" s="60">
        <f t="shared" si="9"/>
        <v>0.86956521739130432</v>
      </c>
    </row>
    <row r="29" spans="1:13" x14ac:dyDescent="0.2">
      <c r="A29" s="20" t="s">
        <v>56</v>
      </c>
      <c r="B29" s="20">
        <v>4</v>
      </c>
      <c r="C29" s="20">
        <v>3</v>
      </c>
      <c r="D29" s="20">
        <v>1</v>
      </c>
      <c r="E29" s="20">
        <v>1</v>
      </c>
      <c r="F29" s="28">
        <v>2</v>
      </c>
      <c r="G29" s="22">
        <v>1</v>
      </c>
      <c r="H29" s="22">
        <v>3</v>
      </c>
      <c r="I29" s="22">
        <v>2</v>
      </c>
      <c r="J29" s="22">
        <v>2</v>
      </c>
      <c r="K29" s="22">
        <v>5</v>
      </c>
      <c r="L29" s="22">
        <v>1</v>
      </c>
      <c r="M29" s="29">
        <v>0</v>
      </c>
    </row>
    <row r="30" spans="1:13" x14ac:dyDescent="0.2">
      <c r="A30" s="7" t="s">
        <v>57</v>
      </c>
      <c r="B30" s="89">
        <f>B29/B17</f>
        <v>1</v>
      </c>
      <c r="C30" s="89">
        <f t="shared" ref="C30:M30" si="10">C29/C17</f>
        <v>0.75</v>
      </c>
      <c r="D30" s="89">
        <f t="shared" si="10"/>
        <v>0.16666666666666666</v>
      </c>
      <c r="E30" s="89">
        <f t="shared" si="10"/>
        <v>0.5</v>
      </c>
      <c r="F30" s="89">
        <f t="shared" si="10"/>
        <v>0.5</v>
      </c>
      <c r="G30" s="89">
        <f t="shared" si="10"/>
        <v>0.5</v>
      </c>
      <c r="H30" s="89">
        <f t="shared" si="10"/>
        <v>0.5</v>
      </c>
      <c r="I30" s="89">
        <f t="shared" si="10"/>
        <v>0.5</v>
      </c>
      <c r="J30" s="89">
        <f t="shared" si="10"/>
        <v>0.66666666666666663</v>
      </c>
      <c r="K30" s="94">
        <f t="shared" si="10"/>
        <v>0.7142857142857143</v>
      </c>
      <c r="L30" s="94">
        <f t="shared" si="10"/>
        <v>0.33333333333333331</v>
      </c>
      <c r="M30" s="94">
        <f t="shared" si="10"/>
        <v>0</v>
      </c>
    </row>
    <row r="31" spans="1:13" x14ac:dyDescent="0.2">
      <c r="A31" s="88" t="s">
        <v>89</v>
      </c>
      <c r="B31" s="88">
        <v>2</v>
      </c>
      <c r="C31" s="88">
        <v>2</v>
      </c>
      <c r="D31" s="88">
        <v>2</v>
      </c>
      <c r="E31" s="88">
        <v>4</v>
      </c>
      <c r="F31" s="90">
        <v>3</v>
      </c>
      <c r="G31" s="91">
        <v>0</v>
      </c>
      <c r="H31" s="91">
        <v>5</v>
      </c>
      <c r="I31" s="91">
        <v>5</v>
      </c>
      <c r="J31" s="91">
        <v>2</v>
      </c>
      <c r="K31" s="91">
        <v>0</v>
      </c>
      <c r="L31" s="91">
        <v>4</v>
      </c>
      <c r="M31" s="92">
        <v>3</v>
      </c>
    </row>
    <row r="32" spans="1:13" x14ac:dyDescent="0.2">
      <c r="A32" s="59" t="s">
        <v>90</v>
      </c>
      <c r="B32" s="60">
        <f t="shared" ref="B32:J32" si="11">B31/B19</f>
        <v>0.5</v>
      </c>
      <c r="C32" s="60">
        <f t="shared" si="11"/>
        <v>0.66666666666666663</v>
      </c>
      <c r="D32" s="60">
        <f t="shared" si="11"/>
        <v>0.5</v>
      </c>
      <c r="E32" s="60">
        <f t="shared" si="11"/>
        <v>0.66666666666666663</v>
      </c>
      <c r="F32" s="60">
        <f t="shared" si="11"/>
        <v>0.6</v>
      </c>
      <c r="G32" s="60" t="e">
        <f t="shared" si="11"/>
        <v>#DIV/0!</v>
      </c>
      <c r="H32" s="60">
        <f t="shared" si="11"/>
        <v>0.7142857142857143</v>
      </c>
      <c r="I32" s="60">
        <f t="shared" si="11"/>
        <v>0.83333333333333337</v>
      </c>
      <c r="J32" s="60">
        <f t="shared" si="11"/>
        <v>1</v>
      </c>
      <c r="K32" s="60">
        <f>K31/K19</f>
        <v>0</v>
      </c>
      <c r="L32" s="60">
        <f>L31/L19</f>
        <v>0.8</v>
      </c>
      <c r="M32" s="60">
        <f>M31/M19</f>
        <v>1</v>
      </c>
    </row>
    <row r="33" spans="1:13" x14ac:dyDescent="0.2">
      <c r="A33" s="21" t="s">
        <v>58</v>
      </c>
      <c r="B33" s="21">
        <v>23</v>
      </c>
      <c r="C33" s="21">
        <v>15</v>
      </c>
      <c r="D33" s="21">
        <v>5</v>
      </c>
      <c r="E33" s="21">
        <v>14</v>
      </c>
      <c r="F33" s="29">
        <v>13</v>
      </c>
      <c r="G33" s="22">
        <v>9</v>
      </c>
      <c r="H33" s="22">
        <v>43</v>
      </c>
      <c r="I33" s="22">
        <v>19</v>
      </c>
      <c r="J33" s="22">
        <v>14</v>
      </c>
      <c r="K33" s="22">
        <v>11</v>
      </c>
      <c r="L33" s="22">
        <v>6</v>
      </c>
      <c r="M33" s="29">
        <v>26</v>
      </c>
    </row>
    <row r="34" spans="1:13" x14ac:dyDescent="0.2">
      <c r="A34" s="21" t="s">
        <v>59</v>
      </c>
      <c r="B34" s="21">
        <v>0</v>
      </c>
      <c r="C34" s="21">
        <v>2</v>
      </c>
      <c r="D34" s="21">
        <v>1</v>
      </c>
      <c r="E34" s="21">
        <v>2</v>
      </c>
      <c r="F34" s="29">
        <v>1</v>
      </c>
      <c r="G34" s="22">
        <v>0</v>
      </c>
      <c r="H34" s="22">
        <v>1</v>
      </c>
      <c r="I34" s="22">
        <v>10</v>
      </c>
      <c r="J34" s="22">
        <v>11</v>
      </c>
      <c r="K34" s="22">
        <v>14</v>
      </c>
      <c r="L34" s="22">
        <v>8</v>
      </c>
      <c r="M34" s="29">
        <v>1</v>
      </c>
    </row>
    <row r="35" spans="1:13" x14ac:dyDescent="0.2">
      <c r="A35" s="21" t="s">
        <v>60</v>
      </c>
      <c r="B35" s="21">
        <v>26</v>
      </c>
      <c r="C35" s="21">
        <v>25</v>
      </c>
      <c r="D35" s="21">
        <v>33</v>
      </c>
      <c r="E35" s="21">
        <v>28</v>
      </c>
      <c r="F35" s="29">
        <v>23</v>
      </c>
      <c r="G35" s="22">
        <v>41</v>
      </c>
      <c r="H35" s="22">
        <v>11</v>
      </c>
      <c r="I35" s="22">
        <v>27</v>
      </c>
      <c r="J35" s="22">
        <v>21</v>
      </c>
      <c r="K35" s="22">
        <v>35</v>
      </c>
      <c r="L35" s="22">
        <v>45</v>
      </c>
      <c r="M35" s="29">
        <v>36</v>
      </c>
    </row>
    <row r="36" spans="1:13" x14ac:dyDescent="0.2">
      <c r="A36" s="7" t="s">
        <v>61</v>
      </c>
      <c r="B36" s="89">
        <f t="shared" ref="B36:M36" si="12">(B34+B35)/B23</f>
        <v>0.53061224489795922</v>
      </c>
      <c r="C36" s="89">
        <f t="shared" si="12"/>
        <v>0.6428571428571429</v>
      </c>
      <c r="D36" s="89">
        <f t="shared" si="12"/>
        <v>0.87179487179487181</v>
      </c>
      <c r="E36" s="89">
        <f t="shared" si="12"/>
        <v>0.68181818181818177</v>
      </c>
      <c r="F36" s="95">
        <f t="shared" si="12"/>
        <v>0.64864864864864868</v>
      </c>
      <c r="G36" s="94">
        <f t="shared" si="12"/>
        <v>0.82</v>
      </c>
      <c r="H36" s="94">
        <f t="shared" si="12"/>
        <v>0.21818181818181817</v>
      </c>
      <c r="I36" s="94">
        <f t="shared" si="12"/>
        <v>0.6607142857142857</v>
      </c>
      <c r="J36" s="94">
        <f t="shared" si="12"/>
        <v>0.69565217391304346</v>
      </c>
      <c r="K36" s="94">
        <f t="shared" si="12"/>
        <v>0.81666666666666665</v>
      </c>
      <c r="L36" s="94">
        <f t="shared" si="12"/>
        <v>0.89830508474576276</v>
      </c>
      <c r="M36" s="94">
        <f t="shared" si="12"/>
        <v>0.58730158730158732</v>
      </c>
    </row>
    <row r="37" spans="1:13" x14ac:dyDescent="0.2">
      <c r="A37" s="91" t="s">
        <v>62</v>
      </c>
      <c r="B37" s="103">
        <v>27</v>
      </c>
      <c r="C37" s="103">
        <v>23</v>
      </c>
      <c r="D37" s="103">
        <v>11</v>
      </c>
      <c r="E37" s="103">
        <v>22</v>
      </c>
      <c r="F37" s="104">
        <v>16</v>
      </c>
      <c r="G37" s="91">
        <v>30</v>
      </c>
      <c r="H37" s="91">
        <v>25</v>
      </c>
      <c r="I37" s="91">
        <v>23</v>
      </c>
      <c r="J37" s="91">
        <v>22</v>
      </c>
      <c r="K37" s="91">
        <v>22</v>
      </c>
      <c r="L37" s="91">
        <v>27</v>
      </c>
      <c r="M37" s="92">
        <v>35</v>
      </c>
    </row>
    <row r="38" spans="1:13" x14ac:dyDescent="0.2">
      <c r="A38" s="59" t="s">
        <v>63</v>
      </c>
      <c r="B38" s="60">
        <f t="shared" ref="B38:M38" si="13">B37/B23</f>
        <v>0.55102040816326525</v>
      </c>
      <c r="C38" s="60">
        <f t="shared" si="13"/>
        <v>0.54761904761904767</v>
      </c>
      <c r="D38" s="60">
        <f t="shared" si="13"/>
        <v>0.28205128205128205</v>
      </c>
      <c r="E38" s="60">
        <f t="shared" si="13"/>
        <v>0.5</v>
      </c>
      <c r="F38" s="62">
        <f t="shared" si="13"/>
        <v>0.43243243243243246</v>
      </c>
      <c r="G38" s="61">
        <f t="shared" si="13"/>
        <v>0.6</v>
      </c>
      <c r="H38" s="61">
        <f t="shared" si="13"/>
        <v>0.45454545454545453</v>
      </c>
      <c r="I38" s="61">
        <f t="shared" si="13"/>
        <v>0.4107142857142857</v>
      </c>
      <c r="J38" s="61">
        <f t="shared" si="13"/>
        <v>0.47826086956521741</v>
      </c>
      <c r="K38" s="61">
        <f t="shared" si="13"/>
        <v>0.36666666666666664</v>
      </c>
      <c r="L38" s="61">
        <f t="shared" si="13"/>
        <v>0.4576271186440678</v>
      </c>
      <c r="M38" s="61">
        <f t="shared" si="13"/>
        <v>0.55555555555555558</v>
      </c>
    </row>
    <row r="39" spans="1:13" x14ac:dyDescent="0.2">
      <c r="A39" s="6"/>
      <c r="B39" s="24"/>
      <c r="C39" s="24"/>
      <c r="D39" s="24"/>
      <c r="E39" s="24"/>
      <c r="F39" s="24"/>
    </row>
    <row r="40" spans="1:13" x14ac:dyDescent="0.2">
      <c r="A40" s="1" t="s">
        <v>102</v>
      </c>
      <c r="K40" s="83"/>
      <c r="L40" s="83"/>
      <c r="M40" s="83"/>
    </row>
    <row r="41" spans="1:13" x14ac:dyDescent="0.2">
      <c r="A41" s="1" t="s">
        <v>92</v>
      </c>
    </row>
    <row r="42" spans="1:13" x14ac:dyDescent="0.2">
      <c r="A42" s="262" t="s">
        <v>309</v>
      </c>
    </row>
    <row r="43" spans="1:13" x14ac:dyDescent="0.2">
      <c r="A43" s="165" t="s">
        <v>310</v>
      </c>
    </row>
    <row r="44" spans="1:13" x14ac:dyDescent="0.2">
      <c r="A44" s="23" t="s">
        <v>64</v>
      </c>
    </row>
    <row r="45" spans="1:13" x14ac:dyDescent="0.2">
      <c r="A45" s="23" t="s">
        <v>65</v>
      </c>
    </row>
    <row r="46" spans="1:13" x14ac:dyDescent="0.2">
      <c r="A46" s="23" t="s">
        <v>66</v>
      </c>
    </row>
    <row r="47" spans="1:13" x14ac:dyDescent="0.2">
      <c r="A47" s="23" t="s">
        <v>190</v>
      </c>
    </row>
  </sheetData>
  <mergeCells count="1">
    <mergeCell ref="A2:G2"/>
  </mergeCells>
  <phoneticPr fontId="17" type="noConversion"/>
  <pageMargins left="0.5" right="0.5" top="1" bottom="1" header="0.5" footer="0.5"/>
  <pageSetup scale="10" orientation="portrait" horizontalDpi="1200" verticalDpi="1200" r:id="rId1"/>
  <headerFooter alignWithMargins="0">
    <oddFooter>&amp;L&amp;"Arial,Bold"&amp;8GENERAL &amp;"Arial,Regular"MPA subset admission&amp;R&amp;8Institutional Research &amp;  Assessment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MPA Enrollment 2010-2013</vt:lpstr>
      <vt:lpstr>FTE detail by quarter</vt:lpstr>
      <vt:lpstr>MPA retention graduation</vt:lpstr>
      <vt:lpstr>subset TMP grad rates</vt:lpstr>
      <vt:lpstr>MPA Enrollment 1998-2009</vt:lpstr>
      <vt:lpstr>MPA admissions hx</vt:lpstr>
      <vt:lpstr>Tribal MPA subset admissions</vt:lpstr>
      <vt:lpstr>General MPA subset admission</vt:lpstr>
      <vt:lpstr>'FTE detail by quarter'!Print_Area</vt:lpstr>
      <vt:lpstr>'MPA Enrollment 1998-2009'!Print_Area</vt:lpstr>
      <vt:lpstr>'MPA Enrollment 2010-2013'!Print_Area</vt:lpstr>
      <vt:lpstr>'subset TMP grad rates'!Print_Area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Coghlan</dc:creator>
  <cp:lastModifiedBy>Hendrix, Laura (Staff)</cp:lastModifiedBy>
  <cp:lastPrinted>2013-11-27T17:32:44Z</cp:lastPrinted>
  <dcterms:created xsi:type="dcterms:W3CDTF">2003-02-12T23:37:18Z</dcterms:created>
  <dcterms:modified xsi:type="dcterms:W3CDTF">2014-03-05T21:36:29Z</dcterms:modified>
</cp:coreProperties>
</file>