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-165" windowWidth="13755" windowHeight="9930" firstSheet="4" activeTab="6"/>
  </bookViews>
  <sheets>
    <sheet name="subset TMP grad rates" sheetId="13" r:id="rId1"/>
    <sheet name="Sheet1" sheetId="12" r:id="rId2"/>
    <sheet name="MPA HX" sheetId="1" r:id="rId3"/>
    <sheet name="FTE detail by quarter" sheetId="9" r:id="rId4"/>
    <sheet name="MPA admissions hx" sheetId="2" r:id="rId5"/>
    <sheet name="Tribal MPA subset admissions" sheetId="3" r:id="rId6"/>
    <sheet name="General MPA subset admission" sheetId="5" r:id="rId7"/>
  </sheets>
  <definedNames>
    <definedName name="_xlnm.Print_Area" localSheetId="3">'FTE detail by quarter'!$A$2:$M$32</definedName>
    <definedName name="_xlnm.Print_Area" localSheetId="2">'MPA HX'!$A$1:$D$98</definedName>
  </definedNames>
  <calcPr calcId="145621"/>
</workbook>
</file>

<file path=xl/calcChain.xml><?xml version="1.0" encoding="utf-8"?>
<calcChain xmlns="http://schemas.openxmlformats.org/spreadsheetml/2006/main">
  <c r="D134" i="12" l="1"/>
  <c r="B111" i="12"/>
  <c r="A25" i="12"/>
  <c r="D37" i="13"/>
  <c r="D36" i="13"/>
  <c r="D35" i="13"/>
  <c r="D29" i="13"/>
  <c r="D30" i="13"/>
  <c r="D28" i="13"/>
  <c r="C31" i="13"/>
  <c r="B31" i="13"/>
  <c r="B32" i="13"/>
  <c r="C38" i="13"/>
  <c r="B39" i="13" s="1"/>
  <c r="B38" i="13"/>
  <c r="K4" i="13"/>
  <c r="R4" i="13"/>
  <c r="S4" i="13"/>
  <c r="R7" i="13"/>
  <c r="S7" i="13"/>
  <c r="C8" i="13"/>
  <c r="D8" i="13"/>
  <c r="E8" i="13"/>
  <c r="F8" i="13"/>
  <c r="J8" i="13"/>
  <c r="K8" i="13"/>
  <c r="L8" i="13"/>
  <c r="M8" i="13"/>
  <c r="N8" i="13"/>
  <c r="R8" i="13"/>
  <c r="S8" i="13"/>
  <c r="R11" i="13"/>
  <c r="S11" i="13"/>
  <c r="C12" i="13"/>
  <c r="D12" i="13"/>
  <c r="E12" i="13"/>
  <c r="F12" i="13"/>
  <c r="J12" i="13"/>
  <c r="K12" i="13"/>
  <c r="L12" i="13"/>
  <c r="M12" i="13"/>
  <c r="N12" i="13"/>
  <c r="R12" i="13"/>
  <c r="S12" i="13"/>
  <c r="R14" i="13"/>
  <c r="S14" i="13"/>
  <c r="C15" i="13"/>
  <c r="D15" i="13"/>
  <c r="E15" i="13"/>
  <c r="J15" i="13"/>
  <c r="K15" i="13"/>
  <c r="L15" i="13"/>
  <c r="M15" i="13"/>
  <c r="R15" i="13"/>
  <c r="S15" i="13"/>
  <c r="R17" i="13"/>
  <c r="S17" i="13"/>
  <c r="C18" i="13"/>
  <c r="D18" i="13"/>
  <c r="E18" i="13"/>
  <c r="J18" i="13"/>
  <c r="K18" i="13"/>
  <c r="L18" i="13"/>
  <c r="M18" i="13"/>
  <c r="R18" i="13"/>
  <c r="S18" i="13"/>
  <c r="R20" i="13"/>
  <c r="S20" i="13"/>
  <c r="C21" i="13"/>
  <c r="D21" i="13"/>
  <c r="J21" i="13"/>
  <c r="K21" i="13"/>
  <c r="L21" i="13"/>
  <c r="R21" i="13"/>
  <c r="S21" i="13"/>
  <c r="F11" i="3"/>
  <c r="F4" i="3"/>
  <c r="B69" i="1"/>
  <c r="C66" i="1"/>
  <c r="D66" i="1"/>
  <c r="C62" i="1"/>
  <c r="C16" i="1"/>
  <c r="D16" i="1"/>
  <c r="B16" i="1"/>
  <c r="L8" i="2"/>
  <c r="L7" i="2"/>
  <c r="L6" i="2"/>
  <c r="L5" i="2"/>
  <c r="L19" i="2"/>
  <c r="L17" i="2"/>
  <c r="L15" i="2"/>
  <c r="L13" i="2"/>
  <c r="L37" i="2"/>
  <c r="L35" i="2"/>
  <c r="L34" i="2"/>
  <c r="L33" i="2"/>
  <c r="L31" i="2"/>
  <c r="L29" i="2"/>
  <c r="L27" i="2"/>
  <c r="L25" i="2"/>
  <c r="L23" i="2"/>
  <c r="L11" i="2"/>
  <c r="E11" i="3"/>
  <c r="E4" i="3"/>
  <c r="E12" i="3"/>
  <c r="E14" i="3"/>
  <c r="E16" i="3"/>
  <c r="E18" i="3"/>
  <c r="E20" i="3"/>
  <c r="E23" i="3"/>
  <c r="E24" i="3"/>
  <c r="E26" i="3"/>
  <c r="E28" i="3"/>
  <c r="E30" i="3"/>
  <c r="E32" i="3"/>
  <c r="E36" i="3"/>
  <c r="E38" i="3"/>
  <c r="L23" i="5"/>
  <c r="L38" i="5"/>
  <c r="L36" i="5"/>
  <c r="L32" i="5"/>
  <c r="L30" i="5"/>
  <c r="L28" i="5"/>
  <c r="L26" i="5"/>
  <c r="L11" i="5"/>
  <c r="L24" i="5" s="1"/>
  <c r="L20" i="5"/>
  <c r="L18" i="5"/>
  <c r="L16" i="5"/>
  <c r="L14" i="5"/>
  <c r="L12" i="5"/>
  <c r="F23" i="3"/>
  <c r="L40" i="2"/>
  <c r="F38" i="3"/>
  <c r="F36" i="3"/>
  <c r="F32" i="3"/>
  <c r="F30" i="3"/>
  <c r="F28" i="3"/>
  <c r="F26" i="3"/>
  <c r="F24" i="3"/>
  <c r="F20" i="3"/>
  <c r="F18" i="3"/>
  <c r="F16" i="3"/>
  <c r="F14" i="3"/>
  <c r="F12" i="3"/>
  <c r="L38" i="2"/>
  <c r="L36" i="2"/>
  <c r="L32" i="2"/>
  <c r="L30" i="2"/>
  <c r="L28" i="2"/>
  <c r="L26" i="2"/>
  <c r="L24" i="2"/>
  <c r="L20" i="2"/>
  <c r="L18" i="2"/>
  <c r="L16" i="2"/>
  <c r="L14" i="2"/>
  <c r="L4" i="2"/>
  <c r="L12" i="2" s="1"/>
  <c r="B11" i="1"/>
  <c r="B39" i="1"/>
  <c r="B45" i="1"/>
  <c r="B47" i="1"/>
  <c r="B49" i="1"/>
  <c r="B51" i="1"/>
  <c r="B53" i="1"/>
  <c r="B62" i="1"/>
  <c r="B66" i="1"/>
  <c r="B86" i="1"/>
  <c r="B91" i="1"/>
  <c r="B96" i="1"/>
  <c r="D96" i="1"/>
  <c r="D91" i="1"/>
  <c r="D86" i="1"/>
  <c r="D53" i="1"/>
  <c r="D51" i="1"/>
  <c r="D49" i="1"/>
  <c r="D47" i="1"/>
  <c r="D45" i="1"/>
  <c r="D39" i="1"/>
  <c r="D11" i="1"/>
  <c r="I30" i="9"/>
  <c r="G30" i="9"/>
  <c r="D32" i="9"/>
  <c r="C32" i="9"/>
  <c r="B32" i="9"/>
  <c r="B31" i="9"/>
  <c r="B30" i="9"/>
  <c r="H30" i="9" s="1"/>
  <c r="B29" i="9"/>
  <c r="C53" i="1"/>
  <c r="C91" i="1"/>
  <c r="C86" i="1"/>
  <c r="C96" i="1"/>
  <c r="B24" i="9"/>
  <c r="K19" i="9"/>
  <c r="K22" i="9" s="1"/>
  <c r="K17" i="9"/>
  <c r="K21" i="9" s="1"/>
  <c r="B7" i="9"/>
  <c r="B13" i="9"/>
  <c r="J19" i="9" s="1"/>
  <c r="B19" i="9"/>
  <c r="B5" i="9"/>
  <c r="B11" i="9"/>
  <c r="J17" i="9" s="1"/>
  <c r="L17" i="9" s="1"/>
  <c r="B17" i="9"/>
  <c r="K18" i="9"/>
  <c r="K20" i="9"/>
  <c r="B6" i="9"/>
  <c r="B12" i="9"/>
  <c r="J18" i="9" s="1"/>
  <c r="B18" i="9"/>
  <c r="K4" i="5"/>
  <c r="K20" i="5"/>
  <c r="K18" i="5"/>
  <c r="K16" i="5"/>
  <c r="K14" i="5"/>
  <c r="K11" i="5"/>
  <c r="K12" i="5" s="1"/>
  <c r="K4" i="2"/>
  <c r="K23" i="5"/>
  <c r="K38" i="5"/>
  <c r="K36" i="5"/>
  <c r="K32" i="5"/>
  <c r="K30" i="5"/>
  <c r="K28" i="5"/>
  <c r="K26" i="5"/>
  <c r="K24" i="5"/>
  <c r="H31" i="2"/>
  <c r="M32" i="2" s="1"/>
  <c r="J31" i="2"/>
  <c r="H19" i="2"/>
  <c r="J19" i="2"/>
  <c r="H29" i="2"/>
  <c r="M30" i="2" s="1"/>
  <c r="J29" i="2"/>
  <c r="H17" i="2"/>
  <c r="J17" i="2"/>
  <c r="H27" i="2"/>
  <c r="M28" i="2" s="1"/>
  <c r="J27" i="2"/>
  <c r="H15" i="2"/>
  <c r="J15" i="2"/>
  <c r="H25" i="2"/>
  <c r="M26" i="2" s="1"/>
  <c r="J25" i="2"/>
  <c r="H13" i="2"/>
  <c r="J13" i="2"/>
  <c r="K23" i="2"/>
  <c r="K11" i="2"/>
  <c r="G23" i="2"/>
  <c r="H23" i="2"/>
  <c r="M24" i="2" s="1"/>
  <c r="J23" i="2"/>
  <c r="G11" i="2"/>
  <c r="H11" i="2"/>
  <c r="I11" i="2"/>
  <c r="J11" i="2"/>
  <c r="K38" i="2"/>
  <c r="K36" i="2"/>
  <c r="K32" i="2"/>
  <c r="K30" i="2"/>
  <c r="K28" i="2"/>
  <c r="K26" i="2"/>
  <c r="K24" i="2"/>
  <c r="K20" i="2"/>
  <c r="K18" i="2"/>
  <c r="K16" i="2"/>
  <c r="K14" i="2"/>
  <c r="K12" i="2"/>
  <c r="C26" i="9"/>
  <c r="B23" i="9"/>
  <c r="C51" i="1"/>
  <c r="C49" i="1"/>
  <c r="C47" i="1"/>
  <c r="C45" i="1"/>
  <c r="C39" i="1"/>
  <c r="C11" i="1"/>
  <c r="J5" i="2"/>
  <c r="J6" i="2"/>
  <c r="J7" i="2"/>
  <c r="J8" i="2"/>
  <c r="J4" i="5"/>
  <c r="I4" i="5"/>
  <c r="J40" i="2"/>
  <c r="J37" i="2"/>
  <c r="J35" i="2"/>
  <c r="J34" i="2"/>
  <c r="J33" i="2"/>
  <c r="J38" i="5"/>
  <c r="J36" i="5"/>
  <c r="J32" i="5"/>
  <c r="J30" i="5"/>
  <c r="J28" i="5"/>
  <c r="J26" i="5"/>
  <c r="J24" i="5"/>
  <c r="J20" i="5"/>
  <c r="J18" i="5"/>
  <c r="J16" i="5"/>
  <c r="J14" i="5"/>
  <c r="J12" i="5"/>
  <c r="C20" i="9"/>
  <c r="D20" i="9"/>
  <c r="B20" i="9" s="1"/>
  <c r="I4" i="2"/>
  <c r="I23" i="2"/>
  <c r="F27" i="2"/>
  <c r="F15" i="2"/>
  <c r="F31" i="2"/>
  <c r="F19" i="2"/>
  <c r="F29" i="2"/>
  <c r="F17" i="2"/>
  <c r="F25" i="2"/>
  <c r="F13" i="2"/>
  <c r="F23" i="2"/>
  <c r="F11" i="2"/>
  <c r="J38" i="2"/>
  <c r="J36" i="2"/>
  <c r="J32" i="2"/>
  <c r="J30" i="2"/>
  <c r="J28" i="2"/>
  <c r="J26" i="2"/>
  <c r="J24" i="2"/>
  <c r="J20" i="2"/>
  <c r="J18" i="2"/>
  <c r="J16" i="2"/>
  <c r="J14" i="2"/>
  <c r="J4" i="2"/>
  <c r="J12" i="2"/>
  <c r="D14" i="9"/>
  <c r="C14" i="9"/>
  <c r="B14" i="9" s="1"/>
  <c r="D8" i="9"/>
  <c r="C8" i="9"/>
  <c r="B8" i="9"/>
  <c r="E23" i="2"/>
  <c r="E11" i="2"/>
  <c r="I32" i="2"/>
  <c r="H32" i="2"/>
  <c r="I24" i="2"/>
  <c r="I26" i="2"/>
  <c r="I28" i="2"/>
  <c r="I30" i="2"/>
  <c r="I36" i="2"/>
  <c r="I38" i="2"/>
  <c r="I14" i="2"/>
  <c r="I16" i="2"/>
  <c r="I18" i="2"/>
  <c r="I20" i="2"/>
  <c r="I12" i="2"/>
  <c r="I28" i="5"/>
  <c r="I38" i="5"/>
  <c r="I36" i="5"/>
  <c r="I32" i="5"/>
  <c r="I30" i="5"/>
  <c r="I26" i="5"/>
  <c r="I24" i="5"/>
  <c r="I20" i="5"/>
  <c r="I18" i="5"/>
  <c r="I16" i="5"/>
  <c r="I14" i="5"/>
  <c r="I12" i="5"/>
  <c r="D31" i="2"/>
  <c r="D19" i="2"/>
  <c r="D29" i="2"/>
  <c r="D17" i="2"/>
  <c r="D27" i="2"/>
  <c r="D15" i="2"/>
  <c r="D25" i="2"/>
  <c r="D13" i="2"/>
  <c r="C23" i="2"/>
  <c r="D23" i="2"/>
  <c r="C11" i="2"/>
  <c r="D11" i="2"/>
  <c r="B28" i="3"/>
  <c r="G32" i="5"/>
  <c r="H32" i="5"/>
  <c r="C32" i="5"/>
  <c r="D32" i="5"/>
  <c r="E32" i="5"/>
  <c r="F32" i="5"/>
  <c r="B32" i="5"/>
  <c r="C30" i="5"/>
  <c r="D30" i="5"/>
  <c r="E30" i="5"/>
  <c r="F30" i="5"/>
  <c r="G30" i="5"/>
  <c r="H30" i="5"/>
  <c r="B30" i="5"/>
  <c r="H28" i="5"/>
  <c r="C28" i="5"/>
  <c r="D28" i="5"/>
  <c r="E28" i="5"/>
  <c r="F28" i="5"/>
  <c r="G28" i="5"/>
  <c r="B28" i="5"/>
  <c r="D11" i="3"/>
  <c r="D23" i="3"/>
  <c r="H40" i="2" s="1"/>
  <c r="C11" i="3"/>
  <c r="C23" i="3"/>
  <c r="B23" i="3"/>
  <c r="B11" i="3"/>
  <c r="H11" i="5"/>
  <c r="H23" i="5"/>
  <c r="H36" i="5" s="1"/>
  <c r="F11" i="5"/>
  <c r="F23" i="5"/>
  <c r="D11" i="5"/>
  <c r="D23" i="5"/>
  <c r="D4" i="3"/>
  <c r="C4" i="3"/>
  <c r="B4" i="3"/>
  <c r="G23" i="5"/>
  <c r="E23" i="5"/>
  <c r="C23" i="5"/>
  <c r="B23" i="5"/>
  <c r="C11" i="5"/>
  <c r="E11" i="5"/>
  <c r="G11" i="5"/>
  <c r="G24" i="5" s="1"/>
  <c r="B11" i="5"/>
  <c r="C4" i="5"/>
  <c r="D4" i="5"/>
  <c r="E4" i="5"/>
  <c r="F4" i="5"/>
  <c r="G4" i="5"/>
  <c r="G12" i="5" s="1"/>
  <c r="H4" i="5"/>
  <c r="B4" i="5"/>
  <c r="H37" i="2"/>
  <c r="H34" i="2"/>
  <c r="H35" i="2"/>
  <c r="H33" i="2"/>
  <c r="F37" i="2"/>
  <c r="F35" i="2"/>
  <c r="F34" i="2"/>
  <c r="F33" i="2"/>
  <c r="D37" i="2"/>
  <c r="D35" i="2"/>
  <c r="D34" i="2"/>
  <c r="D33" i="2"/>
  <c r="F40" i="2"/>
  <c r="D40" i="2"/>
  <c r="H6" i="2"/>
  <c r="H7" i="2"/>
  <c r="H8" i="2"/>
  <c r="H20" i="2" s="1"/>
  <c r="H5" i="2"/>
  <c r="F6" i="2"/>
  <c r="F7" i="2"/>
  <c r="F8" i="2"/>
  <c r="F5" i="2"/>
  <c r="D6" i="2"/>
  <c r="D7" i="2"/>
  <c r="D8" i="2"/>
  <c r="D20" i="2" s="1"/>
  <c r="D5" i="2"/>
  <c r="H20" i="5"/>
  <c r="F20" i="5"/>
  <c r="E20" i="5"/>
  <c r="D20" i="5"/>
  <c r="C20" i="5"/>
  <c r="B20" i="5"/>
  <c r="H18" i="5"/>
  <c r="G18" i="5"/>
  <c r="F18" i="5"/>
  <c r="E18" i="5"/>
  <c r="D18" i="5"/>
  <c r="C18" i="5"/>
  <c r="B18" i="5"/>
  <c r="H16" i="5"/>
  <c r="G16" i="5"/>
  <c r="F16" i="5"/>
  <c r="E16" i="5"/>
  <c r="D16" i="5"/>
  <c r="C16" i="5"/>
  <c r="B16" i="5"/>
  <c r="D32" i="3"/>
  <c r="C32" i="3"/>
  <c r="B32" i="3"/>
  <c r="D30" i="3"/>
  <c r="C30" i="3"/>
  <c r="B30" i="3"/>
  <c r="D28" i="3"/>
  <c r="C28" i="3"/>
  <c r="D20" i="3"/>
  <c r="C20" i="3"/>
  <c r="B20" i="3"/>
  <c r="D18" i="3"/>
  <c r="C18" i="3"/>
  <c r="B18" i="3"/>
  <c r="D16" i="3"/>
  <c r="C16" i="3"/>
  <c r="B16" i="3"/>
  <c r="B11" i="2"/>
  <c r="B12" i="2" s="1"/>
  <c r="C4" i="2"/>
  <c r="D4" i="2"/>
  <c r="D12" i="2" s="1"/>
  <c r="E4" i="2"/>
  <c r="F4" i="2"/>
  <c r="G4" i="2"/>
  <c r="H4" i="2"/>
  <c r="B4" i="2"/>
  <c r="D38" i="3"/>
  <c r="D26" i="3"/>
  <c r="D14" i="3"/>
  <c r="D12" i="3"/>
  <c r="H38" i="5"/>
  <c r="H26" i="5"/>
  <c r="H14" i="5"/>
  <c r="H12" i="5"/>
  <c r="B23" i="2"/>
  <c r="B24" i="2" s="1"/>
  <c r="H38" i="2"/>
  <c r="H36" i="2"/>
  <c r="H30" i="2"/>
  <c r="H28" i="2"/>
  <c r="H26" i="2"/>
  <c r="H24" i="2"/>
  <c r="H18" i="2"/>
  <c r="H16" i="2"/>
  <c r="H14" i="2"/>
  <c r="H12" i="2"/>
  <c r="B16" i="2"/>
  <c r="C16" i="2"/>
  <c r="E20" i="2"/>
  <c r="F20" i="2"/>
  <c r="C20" i="2"/>
  <c r="B20" i="2"/>
  <c r="G18" i="2"/>
  <c r="G28" i="2"/>
  <c r="C32" i="2"/>
  <c r="D32" i="2"/>
  <c r="E32" i="2"/>
  <c r="F32" i="2"/>
  <c r="B32" i="2"/>
  <c r="C28" i="2"/>
  <c r="D28" i="2"/>
  <c r="E28" i="2"/>
  <c r="F28" i="2"/>
  <c r="B28" i="2"/>
  <c r="D16" i="2"/>
  <c r="E16" i="2"/>
  <c r="F16" i="2"/>
  <c r="G16" i="2"/>
  <c r="G38" i="5"/>
  <c r="G36" i="5"/>
  <c r="G26" i="5"/>
  <c r="G14" i="5"/>
  <c r="G38" i="2"/>
  <c r="G36" i="2"/>
  <c r="G30" i="2"/>
  <c r="G26" i="2"/>
  <c r="G24" i="2"/>
  <c r="G14" i="2"/>
  <c r="G12" i="2"/>
  <c r="F38" i="5"/>
  <c r="E38" i="5"/>
  <c r="D38" i="5"/>
  <c r="C38" i="5"/>
  <c r="B38" i="5"/>
  <c r="F36" i="5"/>
  <c r="E36" i="5"/>
  <c r="D36" i="5"/>
  <c r="C36" i="5"/>
  <c r="B36" i="5"/>
  <c r="F26" i="5"/>
  <c r="E26" i="5"/>
  <c r="D26" i="5"/>
  <c r="C26" i="5"/>
  <c r="B26" i="5"/>
  <c r="F24" i="5"/>
  <c r="E24" i="5"/>
  <c r="D24" i="5"/>
  <c r="C24" i="5"/>
  <c r="B24" i="5"/>
  <c r="F14" i="5"/>
  <c r="E14" i="5"/>
  <c r="D14" i="5"/>
  <c r="C14" i="5"/>
  <c r="B14" i="5"/>
  <c r="F12" i="5"/>
  <c r="E12" i="5"/>
  <c r="D12" i="5"/>
  <c r="C12" i="5"/>
  <c r="B12" i="5"/>
  <c r="C38" i="3"/>
  <c r="B38" i="3"/>
  <c r="C36" i="3"/>
  <c r="B36" i="3"/>
  <c r="C26" i="3"/>
  <c r="B26" i="3"/>
  <c r="C24" i="3"/>
  <c r="B24" i="3"/>
  <c r="C14" i="3"/>
  <c r="B14" i="3"/>
  <c r="C12" i="3"/>
  <c r="B12" i="3"/>
  <c r="F38" i="2"/>
  <c r="F36" i="2"/>
  <c r="F30" i="2"/>
  <c r="F26" i="2"/>
  <c r="F24" i="2"/>
  <c r="F18" i="2"/>
  <c r="F14" i="2"/>
  <c r="F12" i="2"/>
  <c r="C12" i="2"/>
  <c r="E12" i="2"/>
  <c r="B14" i="2"/>
  <c r="C14" i="2"/>
  <c r="D14" i="2"/>
  <c r="E14" i="2"/>
  <c r="B18" i="2"/>
  <c r="C18" i="2"/>
  <c r="D18" i="2"/>
  <c r="E18" i="2"/>
  <c r="C24" i="2"/>
  <c r="D24" i="2"/>
  <c r="E24" i="2"/>
  <c r="B26" i="2"/>
  <c r="C26" i="2"/>
  <c r="D26" i="2"/>
  <c r="E26" i="2"/>
  <c r="B30" i="2"/>
  <c r="C30" i="2"/>
  <c r="D30" i="2"/>
  <c r="E30" i="2"/>
  <c r="C36" i="2"/>
  <c r="D36" i="2"/>
  <c r="E36" i="2"/>
  <c r="C38" i="2"/>
  <c r="D38" i="2"/>
  <c r="E38" i="2"/>
  <c r="B25" i="9"/>
  <c r="D26" i="9"/>
  <c r="B26" i="9" s="1"/>
  <c r="L18" i="9" l="1"/>
  <c r="L20" i="9" s="1"/>
  <c r="J20" i="9"/>
  <c r="L19" i="9"/>
  <c r="J22" i="9"/>
  <c r="J21" i="9"/>
  <c r="B38" i="2"/>
  <c r="B36" i="2"/>
  <c r="H24" i="5"/>
  <c r="D24" i="3"/>
  <c r="D36" i="3"/>
  <c r="L21" i="9" l="1"/>
  <c r="L22" i="9"/>
</calcChain>
</file>

<file path=xl/comments1.xml><?xml version="1.0" encoding="utf-8"?>
<comments xmlns="http://schemas.openxmlformats.org/spreadsheetml/2006/main">
  <authors>
    <author>Mya Starling</author>
  </authors>
  <commentList>
    <comment ref="B23" authorId="0">
      <text>
        <r>
          <rPr>
            <b/>
            <sz val="8"/>
            <color indexed="81"/>
            <rFont val="Tahoma"/>
          </rPr>
          <t>note:  2 of these new students were lacking a RESD_CODE_ADMIT.  Binned in resident</t>
        </r>
      </text>
    </comment>
  </commentList>
</comments>
</file>

<file path=xl/sharedStrings.xml><?xml version="1.0" encoding="utf-8"?>
<sst xmlns="http://schemas.openxmlformats.org/spreadsheetml/2006/main" count="504" uniqueCount="234">
  <si>
    <t>Male</t>
  </si>
  <si>
    <t>Female</t>
  </si>
  <si>
    <t xml:space="preserve">Fall Quarter </t>
  </si>
  <si>
    <t>Average Age</t>
  </si>
  <si>
    <t>Academic Year</t>
  </si>
  <si>
    <t>TOTAL STUDENT HEADCOUNT</t>
  </si>
  <si>
    <t>Washington Resident</t>
  </si>
  <si>
    <t>Non-resident</t>
  </si>
  <si>
    <t>Special (non-matriculated)</t>
  </si>
  <si>
    <t>Regular (degree-seeking)</t>
  </si>
  <si>
    <t>Fall-to-Fall Retention</t>
  </si>
  <si>
    <t>% Female</t>
  </si>
  <si>
    <t>% Students of Color</t>
  </si>
  <si>
    <t>% Washington Resident</t>
  </si>
  <si>
    <t>Degree by summer 04</t>
  </si>
  <si>
    <t>Degree by summer 05</t>
  </si>
  <si>
    <t>Retention rate to 2nd fall quarter</t>
  </si>
  <si>
    <t>Degree by summer 06</t>
  </si>
  <si>
    <t>Masters of Public Administration</t>
  </si>
  <si>
    <t>Total # of MPA Degrees Awarded*</t>
  </si>
  <si>
    <t>Graduation Rate for New MPA Admits</t>
  </si>
  <si>
    <t># of New MPA retained to 2nd fall qtr</t>
  </si>
  <si>
    <t># of New MPA who earned degree within 3 years</t>
  </si>
  <si>
    <t># of New MPA who earned degree within 4 years</t>
  </si>
  <si>
    <t>Graduation rate within 4 years (cumulative)</t>
  </si>
  <si>
    <t>Degree by summer 07</t>
  </si>
  <si>
    <t># of New MPA who earned degree within 2 years</t>
  </si>
  <si>
    <t>F04-F05</t>
  </si>
  <si>
    <t>Degree by summer 08</t>
  </si>
  <si>
    <t>Graduation rate within 2 years</t>
  </si>
  <si>
    <t>Graduation rate within 3 years (cumulative)</t>
  </si>
  <si>
    <t>MPA - Admission, Retention, and Graduation*</t>
  </si>
  <si>
    <t>Degree by summer 09</t>
  </si>
  <si>
    <t>*Annual Average FTE includes only state-support FTE (state employee waivers excluded)</t>
  </si>
  <si>
    <t>Fall Quarter*</t>
  </si>
  <si>
    <r>
      <t>Target</t>
    </r>
    <r>
      <rPr>
        <sz val="10"/>
        <rFont val="Arial"/>
      </rPr>
      <t xml:space="preserve"> Annual Average FTE</t>
    </r>
  </si>
  <si>
    <t>difference: actual FTE - target FTE</t>
  </si>
  <si>
    <t>Completed Applications</t>
  </si>
  <si>
    <t>Fall 2002</t>
  </si>
  <si>
    <t>Fall 2003</t>
  </si>
  <si>
    <t>Fall 2004</t>
  </si>
  <si>
    <t>Fall 2005</t>
  </si>
  <si>
    <t># completed applications</t>
  </si>
  <si>
    <r>
      <t xml:space="preserve"># completed applications from </t>
    </r>
    <r>
      <rPr>
        <b/>
        <sz val="10"/>
        <rFont val="Arial"/>
        <family val="2"/>
      </rPr>
      <t>students of color*</t>
    </r>
  </si>
  <si>
    <r>
      <t xml:space="preserve"># completed applications from </t>
    </r>
    <r>
      <rPr>
        <b/>
        <sz val="10"/>
        <rFont val="Arial"/>
        <family val="2"/>
      </rPr>
      <t>non-residents**</t>
    </r>
  </si>
  <si>
    <t>Admission</t>
  </si>
  <si>
    <t># offered admission</t>
  </si>
  <si>
    <t>% admitted</t>
  </si>
  <si>
    <t># students of color offered admission</t>
  </si>
  <si>
    <r>
      <t>% SOC</t>
    </r>
    <r>
      <rPr>
        <sz val="10"/>
        <rFont val="Arial"/>
      </rPr>
      <t xml:space="preserve"> admitted</t>
    </r>
  </si>
  <si>
    <t>#  non-residents offered admission</t>
  </si>
  <si>
    <r>
      <t>% non-resident</t>
    </r>
    <r>
      <rPr>
        <sz val="10"/>
        <rFont val="Arial"/>
      </rPr>
      <t xml:space="preserve"> admitted</t>
    </r>
  </si>
  <si>
    <t>Enrolled</t>
  </si>
  <si>
    <t># enrolled</t>
  </si>
  <si>
    <t>yield from admission</t>
  </si>
  <si>
    <t># students of color enrolled</t>
  </si>
  <si>
    <r>
      <t>SOC</t>
    </r>
    <r>
      <rPr>
        <sz val="10"/>
        <rFont val="Arial"/>
      </rPr>
      <t xml:space="preserve"> yield from admission</t>
    </r>
  </si>
  <si>
    <t>#  non-residents enrolled</t>
  </si>
  <si>
    <r>
      <t xml:space="preserve">non-resident </t>
    </r>
    <r>
      <rPr>
        <sz val="10"/>
        <rFont val="Arial"/>
        <family val="2"/>
      </rPr>
      <t>yield from admission</t>
    </r>
  </si>
  <si>
    <t># regular admission</t>
  </si>
  <si>
    <t># provisional admission</t>
  </si>
  <si>
    <t># conditional admission</t>
  </si>
  <si>
    <t>% conditional/provisional</t>
  </si>
  <si>
    <t># Evergreen graduates</t>
  </si>
  <si>
    <t>% Evergreen graduates</t>
  </si>
  <si>
    <t>Note: the Fall 2002 SOC yield is not an error in this table; 19 of the original 20 SOC who were offered admission</t>
  </si>
  <si>
    <t>did enroll, plus two additional new matriculated students of color who were not admitted per Banner as of 10th day.</t>
  </si>
  <si>
    <t>In other words, enrollment run from 10th day tables captured extra newly admitted students that were not coded as</t>
  </si>
  <si>
    <t>Degree by summer 10</t>
  </si>
  <si>
    <r>
      <t>Actual</t>
    </r>
    <r>
      <rPr>
        <sz val="10"/>
        <rFont val="Arial"/>
      </rPr>
      <t xml:space="preserve"> Annual Average FTE</t>
    </r>
  </si>
  <si>
    <t># of New Degree-seeking MPA Students</t>
  </si>
  <si>
    <t>Degree by summer 11</t>
  </si>
  <si>
    <t>Fall 2006</t>
  </si>
  <si>
    <t>TMP New Cohort</t>
  </si>
  <si>
    <t>TRIBAL SUBSET OF MPA graduate program admissions</t>
  </si>
  <si>
    <t>The first Tribal track MPA cohort was identified in Winter 2003, thus, there</t>
  </si>
  <si>
    <t>is no fall quarter admissions history available for Fall 2002.</t>
  </si>
  <si>
    <t>F06-F07</t>
  </si>
  <si>
    <t>General MPA subset graduate program admissions</t>
  </si>
  <si>
    <t>Fall 2007</t>
  </si>
  <si>
    <t>Degree by summer 12</t>
  </si>
  <si>
    <t>Total # offered admission</t>
  </si>
  <si>
    <t>Total New MPA # enrolled</t>
  </si>
  <si>
    <r>
      <t xml:space="preserve"># completed applications from </t>
    </r>
    <r>
      <rPr>
        <b/>
        <sz val="10"/>
        <rFont val="Arial"/>
        <family val="2"/>
      </rPr>
      <t>WA residents</t>
    </r>
  </si>
  <si>
    <r>
      <t xml:space="preserve"># completed applications from </t>
    </r>
    <r>
      <rPr>
        <b/>
        <sz val="10"/>
        <rFont val="Arial"/>
        <family val="2"/>
      </rPr>
      <t>contested residency</t>
    </r>
  </si>
  <si>
    <t>#  WA residents offered admission</t>
  </si>
  <si>
    <r>
      <t>% WA resident</t>
    </r>
    <r>
      <rPr>
        <sz val="10"/>
        <rFont val="Arial"/>
      </rPr>
      <t xml:space="preserve"> admitted</t>
    </r>
  </si>
  <si>
    <r>
      <t xml:space="preserve">% contested residents </t>
    </r>
    <r>
      <rPr>
        <sz val="10"/>
        <rFont val="Arial"/>
      </rPr>
      <t>admitted</t>
    </r>
  </si>
  <si>
    <t>#  contested res offered admission</t>
  </si>
  <si>
    <t>#  WA residents enrolled</t>
  </si>
  <si>
    <r>
      <t xml:space="preserve">WA resident </t>
    </r>
    <r>
      <rPr>
        <sz val="10"/>
        <rFont val="Arial"/>
        <family val="2"/>
      </rPr>
      <t>yield from admission</t>
    </r>
  </si>
  <si>
    <t>#  contested res enrolled</t>
  </si>
  <si>
    <r>
      <t xml:space="preserve">contested res </t>
    </r>
    <r>
      <rPr>
        <sz val="10"/>
        <rFont val="Arial"/>
        <family val="2"/>
      </rPr>
      <t>yield from admission</t>
    </r>
  </si>
  <si>
    <r>
      <t xml:space="preserve">did enroll, plus two additional new matriculated students of color who were not </t>
    </r>
    <r>
      <rPr>
        <b/>
        <i/>
        <sz val="8"/>
        <rFont val="Arial"/>
        <family val="2"/>
      </rPr>
      <t>admitted</t>
    </r>
    <r>
      <rPr>
        <i/>
        <sz val="8"/>
        <rFont val="Arial"/>
        <family val="2"/>
      </rPr>
      <t xml:space="preserve"> per Banner as of 10th day.</t>
    </r>
  </si>
  <si>
    <t>Native American/Alaskan Native, and Hispanic/Latino students.</t>
  </si>
  <si>
    <t xml:space="preserve">**Non-residents include non-residents and international applicants. </t>
  </si>
  <si>
    <t>annave</t>
  </si>
  <si>
    <t>NA</t>
  </si>
  <si>
    <t>Low Income</t>
  </si>
  <si>
    <t>(per FAFSA or application)</t>
  </si>
  <si>
    <t>Disability (reported)</t>
  </si>
  <si>
    <t>(≤ 150% of federal poverty level)</t>
  </si>
  <si>
    <t>Fall 2008</t>
  </si>
  <si>
    <t>N/A</t>
  </si>
  <si>
    <t>*Students of Color in this presentation include African-American, Asian, Pacific Islander,</t>
  </si>
  <si>
    <t>MPA TOTAL graduate program admissions</t>
  </si>
  <si>
    <t>Average yield rate</t>
  </si>
  <si>
    <t>SOC average yield</t>
  </si>
  <si>
    <t>WA-Res average yield</t>
  </si>
  <si>
    <t>Non-Res average yield</t>
  </si>
  <si>
    <t>Contested-res ave. yield</t>
  </si>
  <si>
    <t>F08-F09</t>
  </si>
  <si>
    <t>such in the Banner applications data tables. THUS, 2002 DATA ARE EXCLUDED FROM AVERAGE YIELD RATES.</t>
  </si>
  <si>
    <t># of New MPA who earned degrees to date*</t>
  </si>
  <si>
    <t>Total Graduation rate (cumulative)</t>
  </si>
  <si>
    <t>First Generation baccalureate</t>
  </si>
  <si>
    <t>Asian</t>
  </si>
  <si>
    <t>Hispanic/Latino</t>
  </si>
  <si>
    <t>MPA-General Annual Average FTE* History</t>
  </si>
  <si>
    <t>MPA-TOTAL Annual Average FTE* History</t>
  </si>
  <si>
    <t>Fall 2009</t>
  </si>
  <si>
    <t>122 GENERAL</t>
  </si>
  <si>
    <t>general subset</t>
  </si>
  <si>
    <t>tribal subset</t>
  </si>
  <si>
    <t>total</t>
  </si>
  <si>
    <t>2009-10</t>
  </si>
  <si>
    <t>2008-09</t>
  </si>
  <si>
    <t>*Source: updated per PCHEES 10th day snapshots</t>
  </si>
  <si>
    <t>2010-11</t>
  </si>
  <si>
    <t>Fall 2010</t>
  </si>
  <si>
    <t>Below Federal Poverty Level</t>
  </si>
  <si>
    <t>30 TRIBAL</t>
  </si>
  <si>
    <t>F10-11</t>
  </si>
  <si>
    <t>Degree by summer 13</t>
  </si>
  <si>
    <t>Degree by summer 14</t>
  </si>
  <si>
    <t>19 TMP
46 OLY</t>
  </si>
  <si>
    <t>10-11</t>
  </si>
  <si>
    <t>TMP FTE: CAMP_CODE=TMP, MAJR_CODE=*MPA*, LEVL_CODE=GR, SPECIAL_IND=N, state supprt only</t>
  </si>
  <si>
    <t>MPA FTE by quarter</t>
  </si>
  <si>
    <t>F11-12</t>
  </si>
  <si>
    <t>Degree by summer 15</t>
  </si>
  <si>
    <t>11-12</t>
  </si>
  <si>
    <t>84.2% TRI         84.8% GEN</t>
  </si>
  <si>
    <t>31 TRIBAL</t>
  </si>
  <si>
    <t>106 GENERAL</t>
  </si>
  <si>
    <t>2011-12</t>
  </si>
  <si>
    <t>Includes all MPA applicants during fall quarter 2002 and all odd-numbered subsequent fall qtrs.     Tribal concentration MPA are excluded from even-numbered fall qtrs beginning Fall 2004.</t>
  </si>
  <si>
    <t>Fall 2011</t>
  </si>
  <si>
    <t>no cohort identified until winter 03 Core</t>
  </si>
  <si>
    <r>
      <t xml:space="preserve">5-year weighted average yield
</t>
    </r>
    <r>
      <rPr>
        <i/>
        <sz val="10"/>
        <rFont val="Arial"/>
        <family val="2"/>
      </rPr>
      <t>(% enrolled of those offered admission)</t>
    </r>
  </si>
  <si>
    <t>subset of above degrees awarded to Tribal concentration</t>
  </si>
  <si>
    <t>weighted ave: f to w dropoff</t>
  </si>
  <si>
    <t>weighted ave: f to s dropoff</t>
  </si>
  <si>
    <t>estimated FTE for winter and spring is projected</t>
  </si>
  <si>
    <t>based on 3yr average FTE drop-off from fall quarter</t>
  </si>
  <si>
    <t>tribal</t>
  </si>
  <si>
    <t>general</t>
  </si>
  <si>
    <t>f sum</t>
  </si>
  <si>
    <t>w sum</t>
  </si>
  <si>
    <t>s sum</t>
  </si>
  <si>
    <t>(Subset) MPA Tribal Concentration Cohort Graduation Rates</t>
  </si>
  <si>
    <t>Winter 2003*</t>
  </si>
  <si>
    <t>W03-F03</t>
  </si>
  <si>
    <t>Median Age</t>
  </si>
  <si>
    <t>Veterans</t>
  </si>
  <si>
    <t>weighted ave: w to s dropoff</t>
  </si>
  <si>
    <t>2012-13</t>
  </si>
  <si>
    <t>fall</t>
  </si>
  <si>
    <t>winter</t>
  </si>
  <si>
    <t>spring</t>
  </si>
  <si>
    <t>12-13</t>
  </si>
  <si>
    <t>**MPA-Tribal cohort includes all credits taken by matriculated MPA-Tribal cohort students (regardless of whether the credits were earned exclusively in Tribal coursework.)</t>
  </si>
  <si>
    <t>Demographics of Enrolled MPA Students Fall Quarters 2010 to 2012</t>
  </si>
  <si>
    <t>MPA-Tribal Cohort** Annual Average FTE* History</t>
  </si>
  <si>
    <t>total ahead</t>
  </si>
  <si>
    <t>tmp behind</t>
  </si>
  <si>
    <t>gen ahead</t>
  </si>
  <si>
    <t>spring estimated from ave. w to s dropoff</t>
  </si>
  <si>
    <t>Fall 2012</t>
  </si>
  <si>
    <t>29 TRIBAL</t>
  </si>
  <si>
    <t>17 TMP
59 OLY</t>
  </si>
  <si>
    <t>127 GENERAL</t>
  </si>
  <si>
    <t>Degree by summer 16</t>
  </si>
  <si>
    <t>Race Summary</t>
  </si>
  <si>
    <t>White, Non-Hispanic, 
Not Multi-racial</t>
  </si>
  <si>
    <t>Students of Color</t>
  </si>
  <si>
    <t>Not Indicated</t>
  </si>
  <si>
    <t>v2. Racial Ethnic Subcategories presented below are mutually exclusive.  Students are rolled into a single category.</t>
  </si>
  <si>
    <t>Hispanic/Latino, of any race</t>
  </si>
  <si>
    <t>Black, Non-hispanic</t>
  </si>
  <si>
    <t>American Indian/Alaskan Native, Non-hispanic</t>
  </si>
  <si>
    <t>Asian, Non-hispanic</t>
  </si>
  <si>
    <t>Pacific Islander/Native Hawaiian, Non-hispanic</t>
  </si>
  <si>
    <t>Multiracial, Non-hispanic</t>
  </si>
  <si>
    <t>White/Caucasian, Non-hispanic</t>
  </si>
  <si>
    <t>Unknown</t>
  </si>
  <si>
    <r>
      <t xml:space="preserve">v3. Racial Ethnic Subcategories presented below are </t>
    </r>
    <r>
      <rPr>
        <b/>
        <u/>
        <sz val="10"/>
        <color indexed="8"/>
        <rFont val="Arial"/>
        <family val="2"/>
      </rPr>
      <t>NOT</t>
    </r>
    <r>
      <rPr>
        <b/>
        <sz val="10"/>
        <color indexed="8"/>
        <rFont val="Arial"/>
        <family val="2"/>
      </rPr>
      <t xml:space="preserve"> mutually exclusive.  Students can identify in more than one category.</t>
    </r>
  </si>
  <si>
    <t>Black/African-American</t>
  </si>
  <si>
    <t>American Indian/Alaskan Native</t>
  </si>
  <si>
    <t>Pacific Islander/Native Hawaiian</t>
  </si>
  <si>
    <t>White/Caucasian</t>
  </si>
  <si>
    <t xml:space="preserve">such in the Banner applications data tables. </t>
  </si>
  <si>
    <t>(Subset) MPA General Cohort Graduation Rates (for comparison)</t>
  </si>
  <si>
    <t>cohorts from 2002 through 2010</t>
  </si>
  <si>
    <t>2002**</t>
  </si>
  <si>
    <t>TMP</t>
  </si>
  <si>
    <t>GEN</t>
  </si>
  <si>
    <t>total in all 5 cohorts</t>
  </si>
  <si>
    <t>total retained to yr 2</t>
  </si>
  <si>
    <t>retention rate to 2nd fall</t>
  </si>
  <si>
    <t>total grad in 2 yrs</t>
  </si>
  <si>
    <t>2yr grad rate</t>
  </si>
  <si>
    <t>total grad in 3 yrs</t>
  </si>
  <si>
    <t>3yr grad rate</t>
  </si>
  <si>
    <t>total grad in 4 yrs</t>
  </si>
  <si>
    <t>4yr grad rate</t>
  </si>
  <si>
    <t>total grad to date</t>
  </si>
  <si>
    <t>total cumulative grad rate</t>
  </si>
  <si>
    <t>*Retention and Graduation data (AW only) updated as of 04/16/13</t>
  </si>
  <si>
    <r>
      <t xml:space="preserve">** for this analysis only, cohort is adjusted to exclude the TMP </t>
    </r>
    <r>
      <rPr>
        <b/>
        <i/>
        <sz val="10"/>
        <rFont val="Arial"/>
        <family val="2"/>
      </rPr>
      <t>winter</t>
    </r>
    <r>
      <rPr>
        <i/>
        <sz val="10"/>
        <rFont val="Arial"/>
        <family val="2"/>
      </rPr>
      <t xml:space="preserve"> first admitted cohort.</t>
    </r>
  </si>
  <si>
    <t>weighted average graduation rates - special analysis</t>
  </si>
  <si>
    <t>% retained</t>
  </si>
  <si>
    <t>retained or grad by fall 2</t>
  </si>
  <si>
    <t>TMP fall 1</t>
  </si>
  <si>
    <t>GEN fall 1</t>
  </si>
  <si>
    <t>fall 1 hc</t>
  </si>
  <si>
    <t>totals</t>
  </si>
  <si>
    <t xml:space="preserve">weighted ave retention </t>
  </si>
  <si>
    <t>weighted average retention</t>
  </si>
  <si>
    <t>TERM_CREDITS</t>
  </si>
  <si>
    <r>
      <t>Actual</t>
    </r>
    <r>
      <rPr>
        <sz val="11"/>
        <rFont val="Arial"/>
        <family val="2"/>
      </rPr>
      <t xml:space="preserve"> Annual Average FTE</t>
    </r>
  </si>
  <si>
    <t>*Number of MPA degrees awarded fall through summer of each academic year, updated as of 05/10/13.</t>
  </si>
  <si>
    <t>38</t>
  </si>
  <si>
    <t>*Retention and Graduation data (AW only) updated as of 05/10/13.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</si>
</sst>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6" formatCode="0.0000"/>
    <numFmt numFmtId="168" formatCode="0.0"/>
    <numFmt numFmtId="169" formatCode="0.0%"/>
  </numFmts>
  <fonts count="4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63"/>
      <name val="Arial"/>
      <family val="2"/>
    </font>
    <font>
      <i/>
      <sz val="10"/>
      <color indexed="63"/>
      <name val="Arial"/>
      <family val="2"/>
    </font>
    <font>
      <i/>
      <sz val="8"/>
      <color indexed="63"/>
      <name val="Arial"/>
      <family val="2"/>
    </font>
    <font>
      <i/>
      <sz val="9"/>
      <color indexed="63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color indexed="55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i/>
      <sz val="9"/>
      <color indexed="63"/>
      <name val="Arial"/>
      <family val="2"/>
    </font>
    <font>
      <sz val="8"/>
      <name val="Arial"/>
    </font>
    <font>
      <sz val="10"/>
      <color indexed="10"/>
      <name val="Arial"/>
    </font>
    <font>
      <sz val="8"/>
      <name val="Arial"/>
      <family val="2"/>
    </font>
    <font>
      <sz val="10"/>
      <color indexed="12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10"/>
      <name val="Arial"/>
    </font>
    <font>
      <b/>
      <sz val="10"/>
      <name val="Arial"/>
    </font>
    <font>
      <sz val="10"/>
      <name val="Arial"/>
    </font>
    <font>
      <b/>
      <sz val="9"/>
      <name val="Arial"/>
    </font>
    <font>
      <i/>
      <sz val="8"/>
      <color indexed="55"/>
      <name val="Arial"/>
    </font>
    <font>
      <sz val="10"/>
      <color indexed="58"/>
      <name val="Arial"/>
      <family val="2"/>
    </font>
    <font>
      <b/>
      <i/>
      <sz val="8"/>
      <name val="Arial"/>
      <family val="2"/>
    </font>
    <font>
      <b/>
      <sz val="8"/>
      <color indexed="81"/>
      <name val="Tahoma"/>
    </font>
    <font>
      <i/>
      <sz val="9"/>
      <color indexed="12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sz val="10"/>
      <color indexed="63"/>
      <name val="Arial"/>
      <family val="2"/>
    </font>
    <font>
      <i/>
      <sz val="10"/>
      <color indexed="17"/>
      <name val="Arial"/>
      <family val="2"/>
    </font>
    <font>
      <b/>
      <sz val="10"/>
      <color indexed="17"/>
      <name val="Arial"/>
      <family val="2"/>
    </font>
    <font>
      <i/>
      <sz val="8"/>
      <color indexed="1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indexed="23"/>
      <name val="Arial"/>
      <family val="2"/>
    </font>
    <font>
      <sz val="10"/>
      <color indexed="8"/>
      <name val="Arial"/>
    </font>
    <font>
      <b/>
      <sz val="11"/>
      <name val="Arial"/>
    </font>
    <font>
      <sz val="11"/>
      <name val="Arial"/>
      <family val="2"/>
    </font>
    <font>
      <i/>
      <sz val="10"/>
      <color indexed="2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3" fillId="0" borderId="0"/>
  </cellStyleXfs>
  <cellXfs count="207">
    <xf numFmtId="0" fontId="0" fillId="0" borderId="0" xfId="0"/>
    <xf numFmtId="0" fontId="3" fillId="0" borderId="0" xfId="0" applyFont="1"/>
    <xf numFmtId="0" fontId="0" fillId="0" borderId="0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Border="1"/>
    <xf numFmtId="0" fontId="2" fillId="0" borderId="1" xfId="0" applyFont="1" applyFill="1" applyBorder="1"/>
    <xf numFmtId="0" fontId="10" fillId="0" borderId="1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168" fontId="9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13" fillId="0" borderId="0" xfId="0" applyFont="1"/>
    <xf numFmtId="169" fontId="0" fillId="0" borderId="0" xfId="0" applyNumberFormat="1" applyBorder="1"/>
    <xf numFmtId="0" fontId="0" fillId="3" borderId="1" xfId="0" applyFill="1" applyBorder="1"/>
    <xf numFmtId="0" fontId="18" fillId="0" borderId="0" xfId="0" applyFont="1"/>
    <xf numFmtId="0" fontId="19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2" fillId="0" borderId="0" xfId="0" applyFont="1"/>
    <xf numFmtId="0" fontId="23" fillId="0" borderId="0" xfId="0" applyFont="1" applyAlignment="1">
      <alignment wrapText="1"/>
    </xf>
    <xf numFmtId="0" fontId="24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1" fillId="0" borderId="0" xfId="0" applyFont="1" applyAlignment="1"/>
    <xf numFmtId="0" fontId="13" fillId="0" borderId="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8" fontId="25" fillId="0" borderId="1" xfId="0" applyNumberFormat="1" applyFont="1" applyFill="1" applyBorder="1" applyAlignment="1">
      <alignment horizontal="right"/>
    </xf>
    <xf numFmtId="0" fontId="14" fillId="0" borderId="0" xfId="0" applyFont="1" applyAlignment="1"/>
    <xf numFmtId="0" fontId="3" fillId="0" borderId="0" xfId="0" applyFont="1" applyAlignment="1"/>
    <xf numFmtId="49" fontId="24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wrapText="1"/>
    </xf>
    <xf numFmtId="0" fontId="0" fillId="0" borderId="0" xfId="0" applyFill="1"/>
    <xf numFmtId="0" fontId="20" fillId="0" borderId="0" xfId="0" applyFont="1" applyFill="1" applyAlignment="1">
      <alignment wrapText="1"/>
    </xf>
    <xf numFmtId="0" fontId="21" fillId="0" borderId="6" xfId="0" applyFont="1" applyFill="1" applyBorder="1"/>
    <xf numFmtId="169" fontId="2" fillId="2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2" fillId="4" borderId="1" xfId="0" applyFont="1" applyFill="1" applyBorder="1"/>
    <xf numFmtId="169" fontId="0" fillId="4" borderId="1" xfId="0" applyNumberFormat="1" applyFill="1" applyBorder="1"/>
    <xf numFmtId="169" fontId="5" fillId="4" borderId="1" xfId="0" applyNumberFormat="1" applyFont="1" applyFill="1" applyBorder="1"/>
    <xf numFmtId="169" fontId="1" fillId="4" borderId="1" xfId="0" applyNumberFormat="1" applyFont="1" applyFill="1" applyBorder="1"/>
    <xf numFmtId="169" fontId="28" fillId="0" borderId="3" xfId="0" applyNumberFormat="1" applyFont="1" applyBorder="1" applyAlignment="1">
      <alignment horizontal="center"/>
    </xf>
    <xf numFmtId="169" fontId="28" fillId="0" borderId="2" xfId="0" applyNumberFormat="1" applyFont="1" applyBorder="1" applyAlignment="1">
      <alignment horizontal="center"/>
    </xf>
    <xf numFmtId="0" fontId="2" fillId="5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169" fontId="0" fillId="4" borderId="1" xfId="0" applyNumberFormat="1" applyFill="1" applyBorder="1" applyAlignment="1">
      <alignment horizontal="center"/>
    </xf>
    <xf numFmtId="168" fontId="24" fillId="0" borderId="1" xfId="0" applyNumberFormat="1" applyFont="1" applyFill="1" applyBorder="1" applyAlignment="1">
      <alignment horizontal="right"/>
    </xf>
    <xf numFmtId="49" fontId="27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20" fillId="0" borderId="1" xfId="0" applyFont="1" applyBorder="1" applyAlignment="1">
      <alignment wrapText="1"/>
    </xf>
    <xf numFmtId="0" fontId="22" fillId="0" borderId="1" xfId="0" applyFont="1" applyBorder="1"/>
    <xf numFmtId="0" fontId="20" fillId="0" borderId="1" xfId="0" applyFont="1" applyBorder="1"/>
    <xf numFmtId="0" fontId="20" fillId="0" borderId="1" xfId="0" applyFont="1" applyFill="1" applyBorder="1"/>
    <xf numFmtId="169" fontId="15" fillId="0" borderId="1" xfId="0" applyNumberFormat="1" applyFont="1" applyBorder="1" applyAlignment="1">
      <alignment horizontal="center"/>
    </xf>
    <xf numFmtId="169" fontId="15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8" fillId="0" borderId="0" xfId="0" applyFont="1" applyFill="1"/>
    <xf numFmtId="169" fontId="15" fillId="0" borderId="3" xfId="0" applyNumberFormat="1" applyFont="1" applyBorder="1" applyAlignment="1">
      <alignment horizontal="center"/>
    </xf>
    <xf numFmtId="0" fontId="2" fillId="0" borderId="0" xfId="0" applyFont="1"/>
    <xf numFmtId="168" fontId="31" fillId="0" borderId="1" xfId="0" applyNumberFormat="1" applyFont="1" applyBorder="1"/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0" fontId="32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9" fontId="1" fillId="0" borderId="1" xfId="0" applyNumberFormat="1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9" fontId="0" fillId="0" borderId="1" xfId="0" applyNumberFormat="1" applyFill="1" applyBorder="1"/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/>
    <xf numFmtId="169" fontId="5" fillId="0" borderId="1" xfId="0" applyNumberFormat="1" applyFont="1" applyFill="1" applyBorder="1"/>
    <xf numFmtId="169" fontId="1" fillId="0" borderId="1" xfId="0" applyNumberFormat="1" applyFont="1" applyFill="1" applyBorder="1"/>
    <xf numFmtId="169" fontId="0" fillId="0" borderId="1" xfId="0" applyNumberFormat="1" applyFill="1" applyBorder="1" applyAlignment="1">
      <alignment wrapText="1"/>
    </xf>
    <xf numFmtId="169" fontId="5" fillId="0" borderId="1" xfId="0" applyNumberFormat="1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/>
    <xf numFmtId="0" fontId="22" fillId="0" borderId="1" xfId="0" applyFont="1" applyFill="1" applyBorder="1"/>
    <xf numFmtId="0" fontId="22" fillId="4" borderId="1" xfId="0" applyFont="1" applyFill="1" applyBorder="1"/>
    <xf numFmtId="1" fontId="5" fillId="4" borderId="1" xfId="0" applyNumberFormat="1" applyFont="1" applyFill="1" applyBorder="1"/>
    <xf numFmtId="1" fontId="1" fillId="4" borderId="1" xfId="0" applyNumberFormat="1" applyFont="1" applyFill="1" applyBorder="1"/>
    <xf numFmtId="168" fontId="33" fillId="0" borderId="0" xfId="0" applyNumberFormat="1" applyFont="1" applyAlignment="1">
      <alignment horizontal="center"/>
    </xf>
    <xf numFmtId="0" fontId="35" fillId="0" borderId="0" xfId="0" applyFont="1"/>
    <xf numFmtId="168" fontId="35" fillId="0" borderId="0" xfId="0" applyNumberFormat="1" applyFont="1"/>
    <xf numFmtId="168" fontId="0" fillId="0" borderId="0" xfId="0" applyNumberFormat="1"/>
    <xf numFmtId="0" fontId="36" fillId="0" borderId="0" xfId="0" applyFont="1"/>
    <xf numFmtId="169" fontId="15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4" fillId="0" borderId="5" xfId="0" applyFont="1" applyFill="1" applyBorder="1" applyAlignment="1"/>
    <xf numFmtId="169" fontId="15" fillId="2" borderId="1" xfId="0" applyNumberFormat="1" applyFont="1" applyFill="1" applyBorder="1" applyAlignment="1">
      <alignment horizontal="center"/>
    </xf>
    <xf numFmtId="1" fontId="0" fillId="0" borderId="0" xfId="0" applyNumberFormat="1"/>
    <xf numFmtId="168" fontId="1" fillId="0" borderId="1" xfId="0" applyNumberFormat="1" applyFont="1" applyFill="1" applyBorder="1" applyAlignment="1">
      <alignment horizontal="right"/>
    </xf>
    <xf numFmtId="0" fontId="5" fillId="0" borderId="0" xfId="0" applyFont="1"/>
    <xf numFmtId="164" fontId="35" fillId="0" borderId="0" xfId="0" applyNumberFormat="1" applyFont="1"/>
    <xf numFmtId="0" fontId="37" fillId="0" borderId="0" xfId="0" applyFont="1"/>
    <xf numFmtId="1" fontId="20" fillId="4" borderId="1" xfId="0" applyNumberFormat="1" applyFont="1" applyFill="1" applyBorder="1"/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2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7" fillId="0" borderId="7" xfId="0" applyFont="1" applyBorder="1" applyAlignment="1"/>
    <xf numFmtId="0" fontId="17" fillId="0" borderId="8" xfId="0" applyFont="1" applyBorder="1" applyAlignment="1"/>
    <xf numFmtId="0" fontId="2" fillId="5" borderId="0" xfId="0" applyFont="1" applyFill="1" applyBorder="1" applyAlignment="1">
      <alignment horizontal="left" vertical="center"/>
    </xf>
    <xf numFmtId="169" fontId="15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2" borderId="1" xfId="0" applyFont="1" applyFill="1" applyBorder="1" applyAlignment="1">
      <alignment wrapText="1"/>
    </xf>
    <xf numFmtId="0" fontId="2" fillId="2" borderId="9" xfId="0" applyFont="1" applyFill="1" applyBorder="1"/>
    <xf numFmtId="0" fontId="0" fillId="2" borderId="0" xfId="0" applyFill="1" applyBorder="1"/>
    <xf numFmtId="0" fontId="0" fillId="2" borderId="10" xfId="0" applyFill="1" applyBorder="1"/>
    <xf numFmtId="0" fontId="38" fillId="0" borderId="1" xfId="0" applyFont="1" applyBorder="1" applyAlignment="1">
      <alignment wrapText="1"/>
    </xf>
    <xf numFmtId="0" fontId="6" fillId="0" borderId="1" xfId="0" applyFont="1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2" fillId="0" borderId="1" xfId="0" applyFont="1" applyBorder="1"/>
    <xf numFmtId="49" fontId="34" fillId="2" borderId="1" xfId="0" applyNumberFormat="1" applyFont="1" applyFill="1" applyBorder="1" applyAlignment="1">
      <alignment horizontal="center"/>
    </xf>
    <xf numFmtId="169" fontId="15" fillId="0" borderId="1" xfId="0" applyNumberFormat="1" applyFont="1" applyFill="1" applyBorder="1" applyAlignment="1">
      <alignment horizontal="center"/>
    </xf>
    <xf numFmtId="0" fontId="41" fillId="2" borderId="1" xfId="0" applyFont="1" applyFill="1" applyBorder="1" applyAlignment="1">
      <alignment wrapText="1"/>
    </xf>
    <xf numFmtId="169" fontId="34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" fontId="42" fillId="2" borderId="1" xfId="0" applyNumberFormat="1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4" xfId="0" applyFont="1" applyBorder="1"/>
    <xf numFmtId="168" fontId="15" fillId="0" borderId="0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8" fontId="14" fillId="0" borderId="15" xfId="0" applyNumberFormat="1" applyFont="1" applyBorder="1" applyAlignment="1">
      <alignment horizontal="center"/>
    </xf>
    <xf numFmtId="0" fontId="2" fillId="0" borderId="16" xfId="0" applyFont="1" applyBorder="1"/>
    <xf numFmtId="168" fontId="33" fillId="0" borderId="17" xfId="0" applyNumberFormat="1" applyFont="1" applyBorder="1" applyAlignment="1">
      <alignment horizontal="center"/>
    </xf>
    <xf numFmtId="168" fontId="33" fillId="0" borderId="18" xfId="0" applyNumberFormat="1" applyFont="1" applyBorder="1" applyAlignment="1">
      <alignment horizontal="center"/>
    </xf>
    <xf numFmtId="166" fontId="35" fillId="0" borderId="0" xfId="0" applyNumberFormat="1" applyFont="1"/>
    <xf numFmtId="0" fontId="32" fillId="0" borderId="0" xfId="0" applyFont="1"/>
    <xf numFmtId="0" fontId="24" fillId="0" borderId="0" xfId="0" applyFont="1" applyFill="1" applyAlignment="1">
      <alignment wrapText="1"/>
    </xf>
    <xf numFmtId="1" fontId="20" fillId="0" borderId="0" xfId="0" applyNumberFormat="1" applyFont="1"/>
    <xf numFmtId="0" fontId="24" fillId="0" borderId="0" xfId="0" applyFont="1" applyAlignment="1">
      <alignment wrapText="1"/>
    </xf>
    <xf numFmtId="169" fontId="20" fillId="0" borderId="0" xfId="0" applyNumberFormat="1" applyFont="1"/>
    <xf numFmtId="0" fontId="26" fillId="0" borderId="0" xfId="0" applyFont="1" applyFill="1" applyBorder="1" applyAlignment="1">
      <alignment wrapText="1"/>
    </xf>
    <xf numFmtId="0" fontId="0" fillId="0" borderId="11" xfId="0" applyBorder="1" applyAlignment="1"/>
    <xf numFmtId="0" fontId="2" fillId="0" borderId="12" xfId="0" applyFont="1" applyBorder="1"/>
    <xf numFmtId="0" fontId="2" fillId="0" borderId="13" xfId="0" applyFont="1" applyBorder="1"/>
    <xf numFmtId="49" fontId="24" fillId="0" borderId="14" xfId="0" applyNumberFormat="1" applyFont="1" applyFill="1" applyBorder="1" applyAlignment="1">
      <alignment wrapText="1"/>
    </xf>
    <xf numFmtId="1" fontId="20" fillId="0" borderId="0" xfId="0" applyNumberFormat="1" applyFont="1" applyBorder="1"/>
    <xf numFmtId="1" fontId="20" fillId="0" borderId="15" xfId="0" applyNumberFormat="1" applyFont="1" applyBorder="1"/>
    <xf numFmtId="0" fontId="24" fillId="0" borderId="16" xfId="0" applyFont="1" applyFill="1" applyBorder="1" applyAlignment="1">
      <alignment wrapText="1"/>
    </xf>
    <xf numFmtId="169" fontId="20" fillId="0" borderId="17" xfId="0" applyNumberFormat="1" applyFont="1" applyBorder="1"/>
    <xf numFmtId="169" fontId="20" fillId="0" borderId="18" xfId="0" applyNumberFormat="1" applyFont="1" applyBorder="1"/>
    <xf numFmtId="0" fontId="24" fillId="0" borderId="14" xfId="0" applyFont="1" applyFill="1" applyBorder="1" applyAlignment="1">
      <alignment wrapText="1"/>
    </xf>
    <xf numFmtId="0" fontId="26" fillId="0" borderId="16" xfId="0" applyFont="1" applyFill="1" applyBorder="1" applyAlignment="1">
      <alignment wrapText="1"/>
    </xf>
    <xf numFmtId="1" fontId="0" fillId="0" borderId="0" xfId="0" applyNumberFormat="1" applyBorder="1"/>
    <xf numFmtId="1" fontId="0" fillId="0" borderId="15" xfId="0" applyNumberFormat="1" applyBorder="1"/>
    <xf numFmtId="0" fontId="15" fillId="0" borderId="0" xfId="0" applyFont="1"/>
    <xf numFmtId="0" fontId="14" fillId="0" borderId="0" xfId="0" applyFont="1"/>
    <xf numFmtId="169" fontId="21" fillId="0" borderId="0" xfId="0" applyNumberFormat="1" applyFont="1" applyAlignment="1"/>
    <xf numFmtId="0" fontId="11" fillId="0" borderId="0" xfId="0" applyFont="1"/>
    <xf numFmtId="0" fontId="43" fillId="6" borderId="19" xfId="1" applyFont="1" applyFill="1" applyBorder="1" applyAlignment="1">
      <alignment horizontal="center"/>
    </xf>
    <xf numFmtId="0" fontId="43" fillId="0" borderId="20" xfId="1" applyFont="1" applyFill="1" applyBorder="1" applyAlignment="1">
      <alignment horizontal="right" wrapText="1"/>
    </xf>
    <xf numFmtId="168" fontId="44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18" fillId="0" borderId="0" xfId="0" applyFont="1" applyFill="1" applyAlignment="1"/>
    <xf numFmtId="49" fontId="42" fillId="2" borderId="1" xfId="0" applyNumberFormat="1" applyFont="1" applyFill="1" applyBorder="1" applyAlignment="1">
      <alignment horizontal="center"/>
    </xf>
    <xf numFmtId="169" fontId="46" fillId="2" borderId="1" xfId="0" applyNumberFormat="1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20" fillId="0" borderId="7" xfId="0" applyFont="1" applyBorder="1" applyAlignment="1">
      <alignment wrapText="1"/>
    </xf>
    <xf numFmtId="0" fontId="0" fillId="0" borderId="7" xfId="0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opLeftCell="A18" workbookViewId="0">
      <selection activeCell="H27" sqref="H27"/>
    </sheetView>
  </sheetViews>
  <sheetFormatPr defaultRowHeight="12.75" x14ac:dyDescent="0.2"/>
  <cols>
    <col min="1" max="1" width="28.7109375" customWidth="1"/>
    <col min="2" max="3" width="9" customWidth="1"/>
    <col min="9" max="9" width="28.7109375" customWidth="1"/>
    <col min="17" max="17" width="15.28515625" customWidth="1"/>
  </cols>
  <sheetData>
    <row r="1" spans="1:19" x14ac:dyDescent="0.2">
      <c r="A1" s="85" t="s">
        <v>160</v>
      </c>
      <c r="B1" s="85"/>
      <c r="I1" s="85" t="s">
        <v>202</v>
      </c>
      <c r="Q1" s="85" t="s">
        <v>220</v>
      </c>
    </row>
    <row r="2" spans="1:19" x14ac:dyDescent="0.2">
      <c r="Q2" s="167" t="s">
        <v>203</v>
      </c>
    </row>
    <row r="3" spans="1:19" ht="26.25" customHeight="1" x14ac:dyDescent="0.2">
      <c r="A3" s="35" t="s">
        <v>2</v>
      </c>
      <c r="B3" s="123" t="s">
        <v>161</v>
      </c>
      <c r="C3" s="4">
        <v>2004</v>
      </c>
      <c r="D3" s="4">
        <v>2006</v>
      </c>
      <c r="E3" s="33">
        <v>2008</v>
      </c>
      <c r="F3" s="33">
        <v>2010</v>
      </c>
      <c r="I3" s="35" t="s">
        <v>2</v>
      </c>
      <c r="J3" s="4" t="s">
        <v>204</v>
      </c>
      <c r="K3" s="4">
        <v>2004</v>
      </c>
      <c r="L3" s="4">
        <v>2006</v>
      </c>
      <c r="M3" s="33">
        <v>2008</v>
      </c>
      <c r="N3" s="33">
        <v>2010</v>
      </c>
      <c r="R3" s="85" t="s">
        <v>205</v>
      </c>
      <c r="S3" s="85" t="s">
        <v>206</v>
      </c>
    </row>
    <row r="4" spans="1:19" ht="25.5" x14ac:dyDescent="0.2">
      <c r="A4" s="39" t="s">
        <v>70</v>
      </c>
      <c r="B4" s="91">
        <v>15</v>
      </c>
      <c r="C4" s="90">
        <v>20</v>
      </c>
      <c r="D4" s="90">
        <v>19</v>
      </c>
      <c r="E4" s="92">
        <v>18</v>
      </c>
      <c r="F4" s="92">
        <v>19</v>
      </c>
      <c r="G4" s="126"/>
      <c r="I4" s="39" t="s">
        <v>70</v>
      </c>
      <c r="J4" s="90">
        <v>34</v>
      </c>
      <c r="K4" s="90">
        <f>59-20</f>
        <v>39</v>
      </c>
      <c r="L4" s="90">
        <v>37</v>
      </c>
      <c r="M4" s="90">
        <v>55</v>
      </c>
      <c r="N4" s="90">
        <v>46</v>
      </c>
      <c r="Q4" s="168" t="s">
        <v>207</v>
      </c>
      <c r="R4" s="169">
        <f>SUM(B4:F4)</f>
        <v>91</v>
      </c>
      <c r="S4" s="169">
        <f>SUM(J4:N4)</f>
        <v>211</v>
      </c>
    </row>
    <row r="5" spans="1:19" x14ac:dyDescent="0.2">
      <c r="A5" s="124"/>
      <c r="B5" s="13"/>
      <c r="C5" s="28"/>
      <c r="D5" s="28"/>
      <c r="E5" s="28"/>
      <c r="F5" s="28"/>
      <c r="I5" s="124" t="s">
        <v>219</v>
      </c>
      <c r="J5" s="28"/>
      <c r="K5" s="28"/>
      <c r="L5" s="28"/>
      <c r="M5" s="28"/>
      <c r="N5" s="28"/>
      <c r="Q5" s="48"/>
    </row>
    <row r="6" spans="1:19" x14ac:dyDescent="0.2">
      <c r="A6" s="11" t="s">
        <v>10</v>
      </c>
      <c r="B6" s="9" t="s">
        <v>162</v>
      </c>
      <c r="C6" s="16" t="s">
        <v>27</v>
      </c>
      <c r="D6" s="16" t="s">
        <v>77</v>
      </c>
      <c r="E6" s="57" t="s">
        <v>111</v>
      </c>
      <c r="F6" s="57" t="s">
        <v>132</v>
      </c>
      <c r="I6" s="11" t="s">
        <v>10</v>
      </c>
      <c r="J6" s="16" t="s">
        <v>27</v>
      </c>
      <c r="K6" s="16" t="s">
        <v>27</v>
      </c>
      <c r="L6" s="16" t="s">
        <v>77</v>
      </c>
      <c r="M6" s="57" t="s">
        <v>111</v>
      </c>
      <c r="N6" s="57" t="s">
        <v>132</v>
      </c>
      <c r="Q6" s="48"/>
    </row>
    <row r="7" spans="1:19" ht="25.5" x14ac:dyDescent="0.2">
      <c r="A7" s="41" t="s">
        <v>21</v>
      </c>
      <c r="B7" s="90">
        <v>12</v>
      </c>
      <c r="C7" s="90">
        <v>17</v>
      </c>
      <c r="D7" s="90">
        <v>16</v>
      </c>
      <c r="E7" s="90">
        <v>14</v>
      </c>
      <c r="F7" s="90">
        <v>16</v>
      </c>
      <c r="I7" s="41" t="s">
        <v>21</v>
      </c>
      <c r="J7" s="90">
        <v>27</v>
      </c>
      <c r="K7" s="90">
        <v>37</v>
      </c>
      <c r="L7" s="90">
        <v>31</v>
      </c>
      <c r="M7" s="90">
        <v>49</v>
      </c>
      <c r="N7" s="90">
        <v>39</v>
      </c>
      <c r="Q7" s="34" t="s">
        <v>208</v>
      </c>
      <c r="R7" s="169">
        <f>SUM(B7:F7)</f>
        <v>75</v>
      </c>
      <c r="S7" s="169">
        <f>SUM(J7:N7)</f>
        <v>183</v>
      </c>
    </row>
    <row r="8" spans="1:19" ht="25.5" x14ac:dyDescent="0.2">
      <c r="A8" s="10" t="s">
        <v>16</v>
      </c>
      <c r="B8" s="84">
        <v>0.8</v>
      </c>
      <c r="C8" s="80">
        <f>C7/C4</f>
        <v>0.85</v>
      </c>
      <c r="D8" s="80">
        <f>D7/D4</f>
        <v>0.84210526315789469</v>
      </c>
      <c r="E8" s="80">
        <f>E7/E4</f>
        <v>0.77777777777777779</v>
      </c>
      <c r="F8" s="80">
        <f>F7/F4</f>
        <v>0.84210526315789469</v>
      </c>
      <c r="H8" s="122"/>
      <c r="I8" s="10" t="s">
        <v>16</v>
      </c>
      <c r="J8" s="80">
        <f>J7/J4</f>
        <v>0.79411764705882348</v>
      </c>
      <c r="K8" s="80">
        <f>K7/K4</f>
        <v>0.94871794871794868</v>
      </c>
      <c r="L8" s="80">
        <f>L7/L4</f>
        <v>0.83783783783783783</v>
      </c>
      <c r="M8" s="80">
        <f>M7/M4</f>
        <v>0.89090909090909087</v>
      </c>
      <c r="N8" s="80">
        <f>N7/N4</f>
        <v>0.84782608695652173</v>
      </c>
      <c r="Q8" s="170" t="s">
        <v>209</v>
      </c>
      <c r="R8" s="171">
        <f>R7/R4</f>
        <v>0.82417582417582413</v>
      </c>
      <c r="S8" s="171">
        <f>S7/S4</f>
        <v>0.86729857819905209</v>
      </c>
    </row>
    <row r="9" spans="1:19" ht="13.5" thickBot="1" x14ac:dyDescent="0.25">
      <c r="A9" s="14"/>
      <c r="B9" s="15"/>
      <c r="D9" s="28"/>
      <c r="E9" s="28"/>
      <c r="F9" s="28"/>
      <c r="I9" s="14"/>
      <c r="L9" s="28"/>
      <c r="M9" s="28"/>
      <c r="N9" s="28"/>
      <c r="Q9" s="48"/>
    </row>
    <row r="10" spans="1:19" ht="48" x14ac:dyDescent="0.2">
      <c r="A10" s="11" t="s">
        <v>20</v>
      </c>
      <c r="B10" s="12" t="s">
        <v>14</v>
      </c>
      <c r="C10" s="17" t="s">
        <v>17</v>
      </c>
      <c r="D10" s="17" t="s">
        <v>28</v>
      </c>
      <c r="E10" s="58" t="s">
        <v>68</v>
      </c>
      <c r="F10" s="58" t="s">
        <v>80</v>
      </c>
      <c r="I10" s="11" t="s">
        <v>20</v>
      </c>
      <c r="J10" s="17" t="s">
        <v>14</v>
      </c>
      <c r="K10" s="17" t="s">
        <v>17</v>
      </c>
      <c r="L10" s="17" t="s">
        <v>28</v>
      </c>
      <c r="M10" s="58" t="s">
        <v>68</v>
      </c>
      <c r="N10" s="58" t="s">
        <v>80</v>
      </c>
      <c r="Q10" s="173"/>
      <c r="R10" s="174" t="s">
        <v>205</v>
      </c>
      <c r="S10" s="175" t="s">
        <v>206</v>
      </c>
    </row>
    <row r="11" spans="1:19" ht="25.5" x14ac:dyDescent="0.2">
      <c r="A11" s="8" t="s">
        <v>26</v>
      </c>
      <c r="B11" s="90">
        <v>11</v>
      </c>
      <c r="C11" s="90">
        <v>15</v>
      </c>
      <c r="D11" s="90">
        <v>13</v>
      </c>
      <c r="E11" s="90">
        <v>10</v>
      </c>
      <c r="F11" s="90">
        <v>11</v>
      </c>
      <c r="I11" s="8" t="s">
        <v>26</v>
      </c>
      <c r="J11" s="90">
        <v>12</v>
      </c>
      <c r="K11" s="90">
        <v>20</v>
      </c>
      <c r="L11" s="90">
        <v>22</v>
      </c>
      <c r="M11" s="90">
        <v>36</v>
      </c>
      <c r="N11" s="90">
        <v>24</v>
      </c>
      <c r="Q11" s="176" t="s">
        <v>210</v>
      </c>
      <c r="R11" s="177">
        <f>SUM(B11:F11)</f>
        <v>60</v>
      </c>
      <c r="S11" s="178">
        <f>SUM(J11:N11)</f>
        <v>114</v>
      </c>
    </row>
    <row r="12" spans="1:19" ht="13.5" thickBot="1" x14ac:dyDescent="0.25">
      <c r="A12" s="42" t="s">
        <v>29</v>
      </c>
      <c r="B12" s="80">
        <v>0.73333333333333328</v>
      </c>
      <c r="C12" s="80">
        <f>C11/C4</f>
        <v>0.75</v>
      </c>
      <c r="D12" s="80">
        <f>D11/D4</f>
        <v>0.68421052631578949</v>
      </c>
      <c r="E12" s="80">
        <f>E11/E4</f>
        <v>0.55555555555555558</v>
      </c>
      <c r="F12" s="80">
        <f>F11/F4</f>
        <v>0.57894736842105265</v>
      </c>
      <c r="I12" s="42" t="s">
        <v>29</v>
      </c>
      <c r="J12" s="80">
        <f>J11/J4</f>
        <v>0.35294117647058826</v>
      </c>
      <c r="K12" s="80">
        <f>K11/K4</f>
        <v>0.51282051282051277</v>
      </c>
      <c r="L12" s="80">
        <f>L11/L4</f>
        <v>0.59459459459459463</v>
      </c>
      <c r="M12" s="80">
        <f>M11/M4</f>
        <v>0.65454545454545454</v>
      </c>
      <c r="N12" s="80">
        <f>N11/N4</f>
        <v>0.52173913043478259</v>
      </c>
      <c r="Q12" s="179" t="s">
        <v>211</v>
      </c>
      <c r="R12" s="180">
        <f>R11/R4</f>
        <v>0.65934065934065933</v>
      </c>
      <c r="S12" s="181">
        <f>S11/S4</f>
        <v>0.54028436018957349</v>
      </c>
    </row>
    <row r="13" spans="1:19" ht="48" x14ac:dyDescent="0.2">
      <c r="A13" s="11"/>
      <c r="B13" s="12" t="s">
        <v>15</v>
      </c>
      <c r="C13" s="17" t="s">
        <v>25</v>
      </c>
      <c r="D13" s="17" t="s">
        <v>32</v>
      </c>
      <c r="E13" s="58" t="s">
        <v>71</v>
      </c>
      <c r="F13" s="58" t="s">
        <v>133</v>
      </c>
      <c r="I13" s="11"/>
      <c r="J13" s="17" t="s">
        <v>15</v>
      </c>
      <c r="K13" s="17" t="s">
        <v>25</v>
      </c>
      <c r="L13" s="17" t="s">
        <v>32</v>
      </c>
      <c r="M13" s="58" t="s">
        <v>71</v>
      </c>
      <c r="N13" s="58" t="s">
        <v>133</v>
      </c>
      <c r="Q13" s="173"/>
      <c r="R13" s="174" t="s">
        <v>205</v>
      </c>
      <c r="S13" s="175" t="s">
        <v>206</v>
      </c>
    </row>
    <row r="14" spans="1:19" ht="25.5" x14ac:dyDescent="0.2">
      <c r="A14" s="8" t="s">
        <v>22</v>
      </c>
      <c r="B14" s="90">
        <v>13</v>
      </c>
      <c r="C14" s="90">
        <v>17</v>
      </c>
      <c r="D14" s="90">
        <v>14</v>
      </c>
      <c r="E14" s="90">
        <v>12</v>
      </c>
      <c r="F14" s="74"/>
      <c r="I14" s="8" t="s">
        <v>22</v>
      </c>
      <c r="J14" s="90">
        <v>21</v>
      </c>
      <c r="K14" s="90">
        <v>31</v>
      </c>
      <c r="L14" s="90">
        <v>29</v>
      </c>
      <c r="M14" s="90">
        <v>46</v>
      </c>
      <c r="N14" s="74"/>
      <c r="Q14" s="182" t="s">
        <v>212</v>
      </c>
      <c r="R14" s="177">
        <f>SUM(B14:E14)</f>
        <v>56</v>
      </c>
      <c r="S14" s="178">
        <f>SUM(J14:M14)</f>
        <v>127</v>
      </c>
    </row>
    <row r="15" spans="1:19" ht="24.75" thickBot="1" x14ac:dyDescent="0.25">
      <c r="A15" s="42" t="s">
        <v>30</v>
      </c>
      <c r="B15" s="80">
        <v>0.8666666666666667</v>
      </c>
      <c r="C15" s="80">
        <f>C14/C4</f>
        <v>0.85</v>
      </c>
      <c r="D15" s="80">
        <f>D14/D4</f>
        <v>0.73684210526315785</v>
      </c>
      <c r="E15" s="80">
        <f>E14/E4</f>
        <v>0.66666666666666663</v>
      </c>
      <c r="F15" s="74"/>
      <c r="I15" s="42" t="s">
        <v>30</v>
      </c>
      <c r="J15" s="80">
        <f>J14/J4</f>
        <v>0.61764705882352944</v>
      </c>
      <c r="K15" s="80">
        <f>K14/K4</f>
        <v>0.79487179487179482</v>
      </c>
      <c r="L15" s="80">
        <f>L14/L4</f>
        <v>0.78378378378378377</v>
      </c>
      <c r="M15" s="80">
        <f>M14/M4</f>
        <v>0.83636363636363631</v>
      </c>
      <c r="N15" s="74"/>
      <c r="Q15" s="183" t="s">
        <v>213</v>
      </c>
      <c r="R15" s="180">
        <f>R14/(B4+C4+D4+E4)</f>
        <v>0.77777777777777779</v>
      </c>
      <c r="S15" s="181">
        <f>S14/(J4+K4+L4+M4)</f>
        <v>0.76969696969696966</v>
      </c>
    </row>
    <row r="16" spans="1:19" ht="48" x14ac:dyDescent="0.2">
      <c r="A16" s="11"/>
      <c r="B16" s="17" t="s">
        <v>17</v>
      </c>
      <c r="C16" s="17" t="s">
        <v>28</v>
      </c>
      <c r="D16" s="17" t="s">
        <v>68</v>
      </c>
      <c r="E16" s="58" t="s">
        <v>80</v>
      </c>
      <c r="F16" s="58" t="s">
        <v>134</v>
      </c>
      <c r="I16" s="11"/>
      <c r="J16" s="17" t="s">
        <v>17</v>
      </c>
      <c r="K16" s="17" t="s">
        <v>28</v>
      </c>
      <c r="L16" s="17" t="s">
        <v>68</v>
      </c>
      <c r="M16" s="58" t="s">
        <v>80</v>
      </c>
      <c r="N16" s="58" t="s">
        <v>134</v>
      </c>
      <c r="Q16" s="48"/>
      <c r="R16" s="85" t="s">
        <v>205</v>
      </c>
      <c r="S16" s="85" t="s">
        <v>206</v>
      </c>
    </row>
    <row r="17" spans="1:19" ht="25.5" x14ac:dyDescent="0.2">
      <c r="A17" s="8" t="s">
        <v>23</v>
      </c>
      <c r="B17" s="90">
        <v>13</v>
      </c>
      <c r="C17" s="90">
        <v>17</v>
      </c>
      <c r="D17" s="90">
        <v>15</v>
      </c>
      <c r="E17" s="90">
        <v>13</v>
      </c>
      <c r="F17" s="74"/>
      <c r="I17" s="8" t="s">
        <v>23</v>
      </c>
      <c r="J17" s="90">
        <v>25</v>
      </c>
      <c r="K17" s="90">
        <v>33</v>
      </c>
      <c r="L17" s="90">
        <v>31</v>
      </c>
      <c r="M17" s="90">
        <v>47</v>
      </c>
      <c r="N17" s="74"/>
      <c r="Q17" s="168" t="s">
        <v>214</v>
      </c>
      <c r="R17" s="169">
        <f>SUM(B17:E17)</f>
        <v>58</v>
      </c>
      <c r="S17" s="169">
        <f>SUM(J17:M17)</f>
        <v>136</v>
      </c>
    </row>
    <row r="18" spans="1:19" ht="24.75" thickBot="1" x14ac:dyDescent="0.25">
      <c r="A18" s="42" t="s">
        <v>24</v>
      </c>
      <c r="B18" s="80">
        <v>0.8666666666666667</v>
      </c>
      <c r="C18" s="80">
        <f>C17/C4</f>
        <v>0.85</v>
      </c>
      <c r="D18" s="80">
        <f>D17/D4</f>
        <v>0.78947368421052633</v>
      </c>
      <c r="E18" s="80">
        <f>E17/E4</f>
        <v>0.72222222222222221</v>
      </c>
      <c r="F18" s="74"/>
      <c r="I18" s="42" t="s">
        <v>24</v>
      </c>
      <c r="J18" s="80">
        <f>J17/J4</f>
        <v>0.73529411764705888</v>
      </c>
      <c r="K18" s="80">
        <f>K17/K4</f>
        <v>0.84615384615384615</v>
      </c>
      <c r="L18" s="80">
        <f>L17/L4</f>
        <v>0.83783783783783783</v>
      </c>
      <c r="M18" s="80">
        <f>M17/M4</f>
        <v>0.8545454545454545</v>
      </c>
      <c r="N18" s="74"/>
      <c r="Q18" s="172" t="s">
        <v>215</v>
      </c>
      <c r="R18" s="171">
        <f>R17/(B4+C4+D4+E4)</f>
        <v>0.80555555555555558</v>
      </c>
      <c r="S18" s="171">
        <f>S17/(J4+K4+L4+M4)</f>
        <v>0.82424242424242422</v>
      </c>
    </row>
    <row r="19" spans="1:19" ht="48" x14ac:dyDescent="0.2">
      <c r="A19" s="11"/>
      <c r="B19" s="58" t="s">
        <v>80</v>
      </c>
      <c r="C19" s="58" t="s">
        <v>80</v>
      </c>
      <c r="D19" s="58" t="s">
        <v>80</v>
      </c>
      <c r="E19" s="17"/>
      <c r="F19" s="17"/>
      <c r="I19" s="11"/>
      <c r="J19" s="58" t="s">
        <v>80</v>
      </c>
      <c r="K19" s="58" t="s">
        <v>80</v>
      </c>
      <c r="L19" s="58" t="s">
        <v>80</v>
      </c>
      <c r="M19" s="17"/>
      <c r="N19" s="17"/>
      <c r="Q19" s="173"/>
      <c r="R19" s="174" t="s">
        <v>205</v>
      </c>
      <c r="S19" s="175" t="s">
        <v>206</v>
      </c>
    </row>
    <row r="20" spans="1:19" ht="25.5" x14ac:dyDescent="0.2">
      <c r="A20" s="8" t="s">
        <v>113</v>
      </c>
      <c r="B20" s="90">
        <v>13</v>
      </c>
      <c r="C20" s="90">
        <v>17</v>
      </c>
      <c r="D20" s="90">
        <v>15</v>
      </c>
      <c r="E20" s="74"/>
      <c r="F20" s="74"/>
      <c r="I20" s="8" t="s">
        <v>113</v>
      </c>
      <c r="J20" s="90">
        <v>26</v>
      </c>
      <c r="K20" s="90">
        <v>34</v>
      </c>
      <c r="L20" s="90">
        <v>33</v>
      </c>
      <c r="M20" s="74"/>
      <c r="N20" s="74"/>
      <c r="Q20" s="182" t="s">
        <v>216</v>
      </c>
      <c r="R20" s="184">
        <f>SUM(R18:R19,B20:D20,E17,F11)</f>
        <v>69.805555555555557</v>
      </c>
      <c r="S20" s="185">
        <f>SUM(J20:L20,M17,N11)</f>
        <v>164</v>
      </c>
    </row>
    <row r="21" spans="1:19" ht="24.75" thickBot="1" x14ac:dyDescent="0.25">
      <c r="A21" s="82" t="s">
        <v>114</v>
      </c>
      <c r="B21" s="80">
        <v>0.8666666666666667</v>
      </c>
      <c r="C21" s="80">
        <f>C20/C4</f>
        <v>0.85</v>
      </c>
      <c r="D21" s="80">
        <f>D20/D4</f>
        <v>0.78947368421052633</v>
      </c>
      <c r="E21" s="74"/>
      <c r="F21" s="74"/>
      <c r="I21" s="82" t="s">
        <v>114</v>
      </c>
      <c r="J21" s="80">
        <f>J20/J4</f>
        <v>0.76470588235294112</v>
      </c>
      <c r="K21" s="80">
        <f>K20/K4</f>
        <v>0.87179487179487181</v>
      </c>
      <c r="L21" s="80">
        <f>L20/L4</f>
        <v>0.89189189189189189</v>
      </c>
      <c r="M21" s="74"/>
      <c r="N21" s="74"/>
      <c r="Q21" s="183" t="s">
        <v>217</v>
      </c>
      <c r="R21" s="180">
        <f>R20/R4</f>
        <v>0.76709401709401714</v>
      </c>
      <c r="S21" s="181">
        <f>S20/S4</f>
        <v>0.77725118483412325</v>
      </c>
    </row>
    <row r="22" spans="1:19" s="48" customFormat="1" x14ac:dyDescent="0.2">
      <c r="A22" s="56" t="s">
        <v>218</v>
      </c>
      <c r="B22" s="56"/>
      <c r="E22" s="49"/>
      <c r="F22" s="49"/>
      <c r="I22" s="56" t="s">
        <v>218</v>
      </c>
      <c r="M22" s="49"/>
      <c r="N22" s="49"/>
    </row>
    <row r="26" spans="1:19" ht="15" x14ac:dyDescent="0.25">
      <c r="A26" s="189" t="s">
        <v>228</v>
      </c>
    </row>
    <row r="27" spans="1:19" ht="38.25" x14ac:dyDescent="0.2">
      <c r="A27" s="85" t="s">
        <v>223</v>
      </c>
      <c r="B27" t="s">
        <v>225</v>
      </c>
      <c r="C27" s="46" t="s">
        <v>222</v>
      </c>
      <c r="D27" t="s">
        <v>221</v>
      </c>
    </row>
    <row r="28" spans="1:19" x14ac:dyDescent="0.2">
      <c r="A28">
        <v>2011</v>
      </c>
      <c r="B28">
        <v>31</v>
      </c>
      <c r="C28">
        <v>28</v>
      </c>
      <c r="D28" s="171">
        <f>C28/B28</f>
        <v>0.90322580645161288</v>
      </c>
    </row>
    <row r="29" spans="1:19" x14ac:dyDescent="0.2">
      <c r="A29">
        <v>2010</v>
      </c>
      <c r="B29">
        <v>30</v>
      </c>
      <c r="C29">
        <v>24</v>
      </c>
      <c r="D29" s="171">
        <f>C29/B29</f>
        <v>0.8</v>
      </c>
    </row>
    <row r="30" spans="1:19" x14ac:dyDescent="0.2">
      <c r="A30">
        <v>2009</v>
      </c>
      <c r="B30">
        <v>25</v>
      </c>
      <c r="C30">
        <v>21</v>
      </c>
      <c r="D30" s="171">
        <f>C30/B30</f>
        <v>0.84</v>
      </c>
    </row>
    <row r="31" spans="1:19" x14ac:dyDescent="0.2">
      <c r="A31" s="187" t="s">
        <v>226</v>
      </c>
      <c r="B31" s="186">
        <f>SUM(B28:B30)</f>
        <v>86</v>
      </c>
      <c r="C31" s="186">
        <f>SUM(C28:C30)</f>
        <v>73</v>
      </c>
    </row>
    <row r="32" spans="1:19" x14ac:dyDescent="0.2">
      <c r="A32" t="s">
        <v>227</v>
      </c>
      <c r="B32" s="188">
        <f>C31/B31</f>
        <v>0.84883720930232553</v>
      </c>
    </row>
    <row r="33" spans="1:4" x14ac:dyDescent="0.2">
      <c r="B33" s="188"/>
    </row>
    <row r="34" spans="1:4" ht="38.25" x14ac:dyDescent="0.2">
      <c r="A34" s="85" t="s">
        <v>224</v>
      </c>
      <c r="B34" t="s">
        <v>225</v>
      </c>
      <c r="C34" s="46" t="s">
        <v>222</v>
      </c>
      <c r="D34" t="s">
        <v>221</v>
      </c>
    </row>
    <row r="35" spans="1:4" x14ac:dyDescent="0.2">
      <c r="A35">
        <v>2011</v>
      </c>
      <c r="B35">
        <v>104</v>
      </c>
      <c r="C35">
        <v>90</v>
      </c>
      <c r="D35" s="171">
        <f>C35/B35</f>
        <v>0.86538461538461542</v>
      </c>
    </row>
    <row r="36" spans="1:4" x14ac:dyDescent="0.2">
      <c r="A36">
        <v>2010</v>
      </c>
      <c r="B36">
        <v>110</v>
      </c>
      <c r="C36">
        <v>96</v>
      </c>
      <c r="D36" s="171">
        <f>C36/B36</f>
        <v>0.87272727272727268</v>
      </c>
    </row>
    <row r="37" spans="1:4" x14ac:dyDescent="0.2">
      <c r="A37">
        <v>2009</v>
      </c>
      <c r="B37">
        <v>114</v>
      </c>
      <c r="C37">
        <v>105</v>
      </c>
      <c r="D37" s="171">
        <f>C37/B37</f>
        <v>0.92105263157894735</v>
      </c>
    </row>
    <row r="38" spans="1:4" ht="14.25" customHeight="1" x14ac:dyDescent="0.2">
      <c r="A38" s="187" t="s">
        <v>226</v>
      </c>
      <c r="B38" s="186">
        <f>SUM(B35:B37)</f>
        <v>328</v>
      </c>
      <c r="C38" s="186">
        <f>SUM(C35:C37)</f>
        <v>291</v>
      </c>
    </row>
    <row r="39" spans="1:4" x14ac:dyDescent="0.2">
      <c r="A39" t="s">
        <v>227</v>
      </c>
      <c r="B39" s="188">
        <f>C38/B38</f>
        <v>0.88719512195121952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104" workbookViewId="0">
      <selection activeCell="D135" sqref="D135"/>
    </sheetView>
  </sheetViews>
  <sheetFormatPr defaultRowHeight="12.75" x14ac:dyDescent="0.2"/>
  <sheetData>
    <row r="1" spans="1:4" x14ac:dyDescent="0.2">
      <c r="A1" s="190" t="s">
        <v>229</v>
      </c>
      <c r="B1" s="190" t="s">
        <v>229</v>
      </c>
      <c r="D1" s="190" t="s">
        <v>229</v>
      </c>
    </row>
    <row r="2" spans="1:4" x14ac:dyDescent="0.2">
      <c r="A2" s="191">
        <v>10</v>
      </c>
      <c r="B2" s="191">
        <v>2</v>
      </c>
      <c r="D2" s="191">
        <v>10</v>
      </c>
    </row>
    <row r="3" spans="1:4" x14ac:dyDescent="0.2">
      <c r="A3" s="191">
        <v>10</v>
      </c>
      <c r="B3" s="191">
        <v>10</v>
      </c>
      <c r="D3" s="191">
        <v>2</v>
      </c>
    </row>
    <row r="4" spans="1:4" x14ac:dyDescent="0.2">
      <c r="A4" s="191">
        <v>10</v>
      </c>
      <c r="B4" s="191">
        <v>10</v>
      </c>
      <c r="D4" s="191">
        <v>10</v>
      </c>
    </row>
    <row r="5" spans="1:4" x14ac:dyDescent="0.2">
      <c r="A5" s="191">
        <v>12</v>
      </c>
      <c r="B5" s="191">
        <v>8</v>
      </c>
      <c r="D5" s="191">
        <v>10</v>
      </c>
    </row>
    <row r="6" spans="1:4" x14ac:dyDescent="0.2">
      <c r="A6" s="191">
        <v>10</v>
      </c>
      <c r="B6" s="191">
        <v>6</v>
      </c>
      <c r="D6" s="191">
        <v>8</v>
      </c>
    </row>
    <row r="7" spans="1:4" x14ac:dyDescent="0.2">
      <c r="A7" s="191">
        <v>10</v>
      </c>
      <c r="B7" s="191">
        <v>6</v>
      </c>
      <c r="D7" s="191">
        <v>6</v>
      </c>
    </row>
    <row r="8" spans="1:4" x14ac:dyDescent="0.2">
      <c r="A8" s="191">
        <v>10</v>
      </c>
      <c r="B8" s="191">
        <v>12</v>
      </c>
      <c r="D8" s="191">
        <v>6</v>
      </c>
    </row>
    <row r="9" spans="1:4" x14ac:dyDescent="0.2">
      <c r="A9" s="191">
        <v>10</v>
      </c>
      <c r="B9" s="191">
        <v>2</v>
      </c>
      <c r="D9" s="191">
        <v>12</v>
      </c>
    </row>
    <row r="10" spans="1:4" x14ac:dyDescent="0.2">
      <c r="A10" s="191">
        <v>10</v>
      </c>
      <c r="B10" s="191">
        <v>6</v>
      </c>
      <c r="D10" s="191">
        <v>2</v>
      </c>
    </row>
    <row r="11" spans="1:4" x14ac:dyDescent="0.2">
      <c r="A11" s="191">
        <v>10</v>
      </c>
      <c r="B11" s="191">
        <v>6</v>
      </c>
      <c r="D11" s="191">
        <v>6</v>
      </c>
    </row>
    <row r="12" spans="1:4" x14ac:dyDescent="0.2">
      <c r="A12" s="191">
        <v>10</v>
      </c>
      <c r="B12" s="191">
        <v>6</v>
      </c>
      <c r="D12" s="191">
        <v>6</v>
      </c>
    </row>
    <row r="13" spans="1:4" x14ac:dyDescent="0.2">
      <c r="A13" s="191">
        <v>10</v>
      </c>
      <c r="B13" s="191">
        <v>8</v>
      </c>
      <c r="D13" s="191">
        <v>6</v>
      </c>
    </row>
    <row r="14" spans="1:4" x14ac:dyDescent="0.2">
      <c r="A14" s="191">
        <v>10</v>
      </c>
      <c r="B14" s="191">
        <v>8</v>
      </c>
      <c r="D14" s="191">
        <v>10</v>
      </c>
    </row>
    <row r="15" spans="1:4" x14ac:dyDescent="0.2">
      <c r="A15" s="191">
        <v>10</v>
      </c>
      <c r="B15" s="191">
        <v>8</v>
      </c>
      <c r="D15" s="191">
        <v>8</v>
      </c>
    </row>
    <row r="16" spans="1:4" x14ac:dyDescent="0.2">
      <c r="A16" s="191">
        <v>6</v>
      </c>
      <c r="B16" s="191">
        <v>6</v>
      </c>
      <c r="D16" s="191">
        <v>8</v>
      </c>
    </row>
    <row r="17" spans="1:4" x14ac:dyDescent="0.2">
      <c r="A17" s="191">
        <v>10</v>
      </c>
      <c r="B17" s="191">
        <v>4</v>
      </c>
      <c r="D17" s="191">
        <v>10</v>
      </c>
    </row>
    <row r="18" spans="1:4" x14ac:dyDescent="0.2">
      <c r="A18" s="191">
        <v>10</v>
      </c>
      <c r="B18" s="191">
        <v>8</v>
      </c>
      <c r="D18" s="191">
        <v>8</v>
      </c>
    </row>
    <row r="19" spans="1:4" x14ac:dyDescent="0.2">
      <c r="A19" s="191">
        <v>10</v>
      </c>
      <c r="B19" s="191">
        <v>8</v>
      </c>
      <c r="D19" s="191">
        <v>6</v>
      </c>
    </row>
    <row r="20" spans="1:4" x14ac:dyDescent="0.2">
      <c r="A20" s="191">
        <v>10</v>
      </c>
      <c r="B20" s="191">
        <v>10</v>
      </c>
      <c r="D20" s="191">
        <v>12</v>
      </c>
    </row>
    <row r="21" spans="1:4" x14ac:dyDescent="0.2">
      <c r="A21" s="191">
        <v>10</v>
      </c>
      <c r="B21" s="191">
        <v>14</v>
      </c>
      <c r="D21" s="191">
        <v>4</v>
      </c>
    </row>
    <row r="22" spans="1:4" x14ac:dyDescent="0.2">
      <c r="A22" s="191">
        <v>10</v>
      </c>
      <c r="B22" s="191">
        <v>10</v>
      </c>
      <c r="D22" s="191">
        <v>8</v>
      </c>
    </row>
    <row r="23" spans="1:4" x14ac:dyDescent="0.2">
      <c r="A23" s="191">
        <v>10</v>
      </c>
      <c r="B23" s="191">
        <v>8</v>
      </c>
      <c r="D23" s="191">
        <v>8</v>
      </c>
    </row>
    <row r="24" spans="1:4" x14ac:dyDescent="0.2">
      <c r="A24" s="191">
        <v>12</v>
      </c>
      <c r="B24" s="191">
        <v>10</v>
      </c>
      <c r="D24" s="191">
        <v>10</v>
      </c>
    </row>
    <row r="25" spans="1:4" x14ac:dyDescent="0.2">
      <c r="A25">
        <f>SUM(A2:A24)</f>
        <v>230</v>
      </c>
      <c r="B25" s="191">
        <v>12</v>
      </c>
      <c r="D25" s="191">
        <v>14</v>
      </c>
    </row>
    <row r="26" spans="1:4" x14ac:dyDescent="0.2">
      <c r="B26" s="191">
        <v>10</v>
      </c>
      <c r="D26" s="191">
        <v>10</v>
      </c>
    </row>
    <row r="27" spans="1:4" x14ac:dyDescent="0.2">
      <c r="B27" s="191">
        <v>10</v>
      </c>
      <c r="D27" s="191">
        <v>8</v>
      </c>
    </row>
    <row r="28" spans="1:4" x14ac:dyDescent="0.2">
      <c r="B28" s="191">
        <v>8</v>
      </c>
      <c r="D28" s="191">
        <v>10</v>
      </c>
    </row>
    <row r="29" spans="1:4" x14ac:dyDescent="0.2">
      <c r="B29" s="191">
        <v>8</v>
      </c>
      <c r="D29" s="191">
        <v>12</v>
      </c>
    </row>
    <row r="30" spans="1:4" x14ac:dyDescent="0.2">
      <c r="B30" s="191">
        <v>10</v>
      </c>
      <c r="D30" s="191">
        <v>10</v>
      </c>
    </row>
    <row r="31" spans="1:4" x14ac:dyDescent="0.2">
      <c r="B31" s="191">
        <v>10</v>
      </c>
      <c r="D31" s="191">
        <v>10</v>
      </c>
    </row>
    <row r="32" spans="1:4" x14ac:dyDescent="0.2">
      <c r="B32" s="191">
        <v>6</v>
      </c>
      <c r="D32" s="191">
        <v>10</v>
      </c>
    </row>
    <row r="33" spans="2:4" x14ac:dyDescent="0.2">
      <c r="B33" s="191">
        <v>8</v>
      </c>
      <c r="D33" s="191">
        <v>8</v>
      </c>
    </row>
    <row r="34" spans="2:4" x14ac:dyDescent="0.2">
      <c r="B34" s="191">
        <v>6</v>
      </c>
      <c r="D34" s="191">
        <v>8</v>
      </c>
    </row>
    <row r="35" spans="2:4" x14ac:dyDescent="0.2">
      <c r="B35" s="191">
        <v>10</v>
      </c>
      <c r="D35" s="191">
        <v>10</v>
      </c>
    </row>
    <row r="36" spans="2:4" x14ac:dyDescent="0.2">
      <c r="B36" s="191">
        <v>10</v>
      </c>
      <c r="D36" s="191">
        <v>10</v>
      </c>
    </row>
    <row r="37" spans="2:4" x14ac:dyDescent="0.2">
      <c r="B37" s="191">
        <v>6</v>
      </c>
      <c r="D37" s="191">
        <v>6</v>
      </c>
    </row>
    <row r="38" spans="2:4" x14ac:dyDescent="0.2">
      <c r="B38" s="191">
        <v>6</v>
      </c>
      <c r="D38" s="191">
        <v>8</v>
      </c>
    </row>
    <row r="39" spans="2:4" x14ac:dyDescent="0.2">
      <c r="B39" s="191">
        <v>10</v>
      </c>
      <c r="D39" s="191">
        <v>6</v>
      </c>
    </row>
    <row r="40" spans="2:4" x14ac:dyDescent="0.2">
      <c r="B40" s="191">
        <v>12</v>
      </c>
      <c r="D40" s="191">
        <v>10</v>
      </c>
    </row>
    <row r="41" spans="2:4" x14ac:dyDescent="0.2">
      <c r="B41" s="191">
        <v>8</v>
      </c>
      <c r="D41" s="191">
        <v>10</v>
      </c>
    </row>
    <row r="42" spans="2:4" x14ac:dyDescent="0.2">
      <c r="B42" s="191">
        <v>8</v>
      </c>
      <c r="D42" s="191">
        <v>10</v>
      </c>
    </row>
    <row r="43" spans="2:4" x14ac:dyDescent="0.2">
      <c r="B43" s="191">
        <v>10</v>
      </c>
      <c r="D43" s="191">
        <v>10</v>
      </c>
    </row>
    <row r="44" spans="2:4" x14ac:dyDescent="0.2">
      <c r="B44" s="191">
        <v>10</v>
      </c>
      <c r="D44" s="191">
        <v>6</v>
      </c>
    </row>
    <row r="45" spans="2:4" x14ac:dyDescent="0.2">
      <c r="B45" s="191">
        <v>12</v>
      </c>
      <c r="D45" s="191">
        <v>6</v>
      </c>
    </row>
    <row r="46" spans="2:4" x14ac:dyDescent="0.2">
      <c r="B46" s="191">
        <v>6</v>
      </c>
      <c r="D46" s="191">
        <v>10</v>
      </c>
    </row>
    <row r="47" spans="2:4" x14ac:dyDescent="0.2">
      <c r="B47" s="191">
        <v>10</v>
      </c>
      <c r="D47" s="191">
        <v>12</v>
      </c>
    </row>
    <row r="48" spans="2:4" x14ac:dyDescent="0.2">
      <c r="B48" s="191">
        <v>6</v>
      </c>
      <c r="D48" s="191">
        <v>8</v>
      </c>
    </row>
    <row r="49" spans="2:4" x14ac:dyDescent="0.2">
      <c r="B49" s="191">
        <v>12</v>
      </c>
      <c r="D49" s="191">
        <v>10</v>
      </c>
    </row>
    <row r="50" spans="2:4" x14ac:dyDescent="0.2">
      <c r="B50" s="191">
        <v>10</v>
      </c>
      <c r="D50" s="191">
        <v>8</v>
      </c>
    </row>
    <row r="51" spans="2:4" x14ac:dyDescent="0.2">
      <c r="B51" s="191">
        <v>12</v>
      </c>
      <c r="D51" s="191">
        <v>10</v>
      </c>
    </row>
    <row r="52" spans="2:4" x14ac:dyDescent="0.2">
      <c r="B52" s="191">
        <v>2</v>
      </c>
      <c r="D52" s="191">
        <v>10</v>
      </c>
    </row>
    <row r="53" spans="2:4" x14ac:dyDescent="0.2">
      <c r="B53" s="191">
        <v>8</v>
      </c>
      <c r="D53" s="191">
        <v>10</v>
      </c>
    </row>
    <row r="54" spans="2:4" x14ac:dyDescent="0.2">
      <c r="B54" s="191">
        <v>10</v>
      </c>
      <c r="D54" s="191">
        <v>12</v>
      </c>
    </row>
    <row r="55" spans="2:4" x14ac:dyDescent="0.2">
      <c r="B55" s="191">
        <v>10</v>
      </c>
      <c r="D55" s="191">
        <v>6</v>
      </c>
    </row>
    <row r="56" spans="2:4" x14ac:dyDescent="0.2">
      <c r="B56" s="191">
        <v>8</v>
      </c>
      <c r="D56" s="191">
        <v>10</v>
      </c>
    </row>
    <row r="57" spans="2:4" x14ac:dyDescent="0.2">
      <c r="B57" s="191">
        <v>10</v>
      </c>
      <c r="D57" s="191">
        <v>6</v>
      </c>
    </row>
    <row r="58" spans="2:4" x14ac:dyDescent="0.2">
      <c r="B58" s="191">
        <v>8</v>
      </c>
      <c r="D58" s="191">
        <v>10</v>
      </c>
    </row>
    <row r="59" spans="2:4" x14ac:dyDescent="0.2">
      <c r="B59" s="191">
        <v>8</v>
      </c>
      <c r="D59" s="191">
        <v>12</v>
      </c>
    </row>
    <row r="60" spans="2:4" x14ac:dyDescent="0.2">
      <c r="B60" s="191">
        <v>8</v>
      </c>
      <c r="D60" s="191">
        <v>10</v>
      </c>
    </row>
    <row r="61" spans="2:4" x14ac:dyDescent="0.2">
      <c r="B61" s="191">
        <v>4</v>
      </c>
      <c r="D61" s="191">
        <v>10</v>
      </c>
    </row>
    <row r="62" spans="2:4" x14ac:dyDescent="0.2">
      <c r="B62" s="191">
        <v>8</v>
      </c>
      <c r="D62" s="191">
        <v>12</v>
      </c>
    </row>
    <row r="63" spans="2:4" x14ac:dyDescent="0.2">
      <c r="B63" s="191">
        <v>10</v>
      </c>
      <c r="D63" s="191">
        <v>2</v>
      </c>
    </row>
    <row r="64" spans="2:4" x14ac:dyDescent="0.2">
      <c r="B64" s="191">
        <v>6</v>
      </c>
      <c r="D64" s="191">
        <v>8</v>
      </c>
    </row>
    <row r="65" spans="2:4" x14ac:dyDescent="0.2">
      <c r="B65" s="191">
        <v>10</v>
      </c>
      <c r="D65" s="191">
        <v>10</v>
      </c>
    </row>
    <row r="66" spans="2:4" x14ac:dyDescent="0.2">
      <c r="B66" s="191">
        <v>10</v>
      </c>
      <c r="D66" s="191">
        <v>10</v>
      </c>
    </row>
    <row r="67" spans="2:4" x14ac:dyDescent="0.2">
      <c r="B67" s="191">
        <v>6</v>
      </c>
      <c r="D67" s="191">
        <v>10</v>
      </c>
    </row>
    <row r="68" spans="2:4" x14ac:dyDescent="0.2">
      <c r="B68" s="191">
        <v>10</v>
      </c>
      <c r="D68" s="191">
        <v>10</v>
      </c>
    </row>
    <row r="69" spans="2:4" x14ac:dyDescent="0.2">
      <c r="B69" s="191">
        <v>6</v>
      </c>
      <c r="D69" s="191">
        <v>8</v>
      </c>
    </row>
    <row r="70" spans="2:4" x14ac:dyDescent="0.2">
      <c r="B70" s="191">
        <v>6</v>
      </c>
      <c r="D70" s="191">
        <v>10</v>
      </c>
    </row>
    <row r="71" spans="2:4" x14ac:dyDescent="0.2">
      <c r="B71" s="191">
        <v>10</v>
      </c>
      <c r="D71" s="191">
        <v>10</v>
      </c>
    </row>
    <row r="72" spans="2:4" x14ac:dyDescent="0.2">
      <c r="B72" s="191">
        <v>10</v>
      </c>
      <c r="D72" s="191">
        <v>8</v>
      </c>
    </row>
    <row r="73" spans="2:4" x14ac:dyDescent="0.2">
      <c r="B73" s="191">
        <v>6</v>
      </c>
      <c r="D73" s="191">
        <v>8</v>
      </c>
    </row>
    <row r="74" spans="2:4" x14ac:dyDescent="0.2">
      <c r="B74" s="191">
        <v>6</v>
      </c>
      <c r="D74" s="191">
        <v>8</v>
      </c>
    </row>
    <row r="75" spans="2:4" x14ac:dyDescent="0.2">
      <c r="B75" s="191">
        <v>6</v>
      </c>
      <c r="D75" s="191">
        <v>4</v>
      </c>
    </row>
    <row r="76" spans="2:4" x14ac:dyDescent="0.2">
      <c r="B76" s="191">
        <v>6</v>
      </c>
      <c r="D76" s="191">
        <v>8</v>
      </c>
    </row>
    <row r="77" spans="2:4" x14ac:dyDescent="0.2">
      <c r="B77" s="191">
        <v>8</v>
      </c>
      <c r="D77" s="191">
        <v>10</v>
      </c>
    </row>
    <row r="78" spans="2:4" x14ac:dyDescent="0.2">
      <c r="B78" s="191">
        <v>10</v>
      </c>
      <c r="D78" s="191">
        <v>6</v>
      </c>
    </row>
    <row r="79" spans="2:4" x14ac:dyDescent="0.2">
      <c r="B79" s="191">
        <v>6</v>
      </c>
      <c r="D79" s="191">
        <v>6</v>
      </c>
    </row>
    <row r="80" spans="2:4" x14ac:dyDescent="0.2">
      <c r="B80" s="191">
        <v>6</v>
      </c>
      <c r="D80" s="191">
        <v>10</v>
      </c>
    </row>
    <row r="81" spans="2:4" x14ac:dyDescent="0.2">
      <c r="B81" s="191">
        <v>8</v>
      </c>
      <c r="D81" s="191">
        <v>10</v>
      </c>
    </row>
    <row r="82" spans="2:4" x14ac:dyDescent="0.2">
      <c r="B82" s="191">
        <v>6</v>
      </c>
      <c r="D82" s="191">
        <v>6</v>
      </c>
    </row>
    <row r="83" spans="2:4" x14ac:dyDescent="0.2">
      <c r="B83" s="191">
        <v>6</v>
      </c>
      <c r="D83" s="191">
        <v>10</v>
      </c>
    </row>
    <row r="84" spans="2:4" x14ac:dyDescent="0.2">
      <c r="B84" s="191">
        <v>12</v>
      </c>
      <c r="D84" s="191">
        <v>6</v>
      </c>
    </row>
    <row r="85" spans="2:4" x14ac:dyDescent="0.2">
      <c r="B85" s="191">
        <v>10</v>
      </c>
      <c r="D85" s="191">
        <v>6</v>
      </c>
    </row>
    <row r="86" spans="2:4" x14ac:dyDescent="0.2">
      <c r="B86" s="191">
        <v>8</v>
      </c>
      <c r="D86" s="191">
        <v>10</v>
      </c>
    </row>
    <row r="87" spans="2:4" x14ac:dyDescent="0.2">
      <c r="B87" s="191">
        <v>8</v>
      </c>
      <c r="D87" s="191">
        <v>10</v>
      </c>
    </row>
    <row r="88" spans="2:4" x14ac:dyDescent="0.2">
      <c r="B88" s="191">
        <v>6</v>
      </c>
      <c r="D88" s="191">
        <v>6</v>
      </c>
    </row>
    <row r="89" spans="2:4" x14ac:dyDescent="0.2">
      <c r="B89" s="191">
        <v>10</v>
      </c>
      <c r="D89" s="191">
        <v>6</v>
      </c>
    </row>
    <row r="90" spans="2:4" x14ac:dyDescent="0.2">
      <c r="B90" s="191">
        <v>8</v>
      </c>
      <c r="D90" s="191">
        <v>6</v>
      </c>
    </row>
    <row r="91" spans="2:4" x14ac:dyDescent="0.2">
      <c r="B91" s="191">
        <v>10</v>
      </c>
      <c r="D91" s="191">
        <v>6</v>
      </c>
    </row>
    <row r="92" spans="2:4" x14ac:dyDescent="0.2">
      <c r="B92" s="191">
        <v>14</v>
      </c>
      <c r="D92" s="191">
        <v>8</v>
      </c>
    </row>
    <row r="93" spans="2:4" x14ac:dyDescent="0.2">
      <c r="B93" s="191">
        <v>10</v>
      </c>
      <c r="D93" s="191">
        <v>10</v>
      </c>
    </row>
    <row r="94" spans="2:4" x14ac:dyDescent="0.2">
      <c r="B94" s="191">
        <v>8</v>
      </c>
      <c r="D94" s="191">
        <v>6</v>
      </c>
    </row>
    <row r="95" spans="2:4" x14ac:dyDescent="0.2">
      <c r="B95" s="191">
        <v>8</v>
      </c>
      <c r="D95" s="191">
        <v>6</v>
      </c>
    </row>
    <row r="96" spans="2:4" x14ac:dyDescent="0.2">
      <c r="B96" s="191">
        <v>10</v>
      </c>
      <c r="D96" s="191">
        <v>8</v>
      </c>
    </row>
    <row r="97" spans="2:4" x14ac:dyDescent="0.2">
      <c r="B97" s="191">
        <v>6</v>
      </c>
      <c r="D97" s="191">
        <v>6</v>
      </c>
    </row>
    <row r="98" spans="2:4" x14ac:dyDescent="0.2">
      <c r="B98" s="191">
        <v>6</v>
      </c>
      <c r="D98" s="191">
        <v>6</v>
      </c>
    </row>
    <row r="99" spans="2:4" x14ac:dyDescent="0.2">
      <c r="B99" s="191">
        <v>10</v>
      </c>
      <c r="D99" s="191">
        <v>12</v>
      </c>
    </row>
    <row r="100" spans="2:4" x14ac:dyDescent="0.2">
      <c r="B100" s="191">
        <v>6</v>
      </c>
      <c r="D100" s="191">
        <v>10</v>
      </c>
    </row>
    <row r="101" spans="2:4" x14ac:dyDescent="0.2">
      <c r="B101" s="191">
        <v>10</v>
      </c>
      <c r="D101" s="191">
        <v>10</v>
      </c>
    </row>
    <row r="102" spans="2:4" x14ac:dyDescent="0.2">
      <c r="B102" s="191">
        <v>6</v>
      </c>
      <c r="D102" s="191">
        <v>8</v>
      </c>
    </row>
    <row r="103" spans="2:4" x14ac:dyDescent="0.2">
      <c r="B103" s="191">
        <v>10</v>
      </c>
      <c r="D103" s="191">
        <v>10</v>
      </c>
    </row>
    <row r="104" spans="2:4" x14ac:dyDescent="0.2">
      <c r="B104" s="191">
        <v>8</v>
      </c>
      <c r="D104" s="191">
        <v>8</v>
      </c>
    </row>
    <row r="105" spans="2:4" x14ac:dyDescent="0.2">
      <c r="B105" s="191">
        <v>10</v>
      </c>
      <c r="D105" s="191">
        <v>6</v>
      </c>
    </row>
    <row r="106" spans="2:4" x14ac:dyDescent="0.2">
      <c r="B106" s="191">
        <v>4</v>
      </c>
      <c r="D106" s="191">
        <v>10</v>
      </c>
    </row>
    <row r="107" spans="2:4" x14ac:dyDescent="0.2">
      <c r="B107" s="191">
        <v>6</v>
      </c>
      <c r="D107" s="191">
        <v>10</v>
      </c>
    </row>
    <row r="108" spans="2:4" x14ac:dyDescent="0.2">
      <c r="B108" s="191">
        <v>4</v>
      </c>
      <c r="D108" s="191">
        <v>10</v>
      </c>
    </row>
    <row r="109" spans="2:4" x14ac:dyDescent="0.2">
      <c r="B109" s="191">
        <v>4</v>
      </c>
      <c r="D109" s="191">
        <v>8</v>
      </c>
    </row>
    <row r="110" spans="2:4" x14ac:dyDescent="0.2">
      <c r="B110" s="191">
        <v>10</v>
      </c>
      <c r="D110" s="191">
        <v>10</v>
      </c>
    </row>
    <row r="111" spans="2:4" x14ac:dyDescent="0.2">
      <c r="B111">
        <f>SUM(B2:B110)</f>
        <v>886</v>
      </c>
      <c r="D111" s="191">
        <v>14</v>
      </c>
    </row>
    <row r="112" spans="2:4" x14ac:dyDescent="0.2">
      <c r="D112" s="191">
        <v>10</v>
      </c>
    </row>
    <row r="113" spans="4:4" x14ac:dyDescent="0.2">
      <c r="D113" s="191">
        <v>8</v>
      </c>
    </row>
    <row r="114" spans="4:4" x14ac:dyDescent="0.2">
      <c r="D114" s="191">
        <v>8</v>
      </c>
    </row>
    <row r="115" spans="4:4" x14ac:dyDescent="0.2">
      <c r="D115" s="191">
        <v>10</v>
      </c>
    </row>
    <row r="116" spans="4:4" x14ac:dyDescent="0.2">
      <c r="D116" s="191">
        <v>6</v>
      </c>
    </row>
    <row r="117" spans="4:4" x14ac:dyDescent="0.2">
      <c r="D117" s="191">
        <v>6</v>
      </c>
    </row>
    <row r="118" spans="4:4" x14ac:dyDescent="0.2">
      <c r="D118" s="191">
        <v>10</v>
      </c>
    </row>
    <row r="119" spans="4:4" x14ac:dyDescent="0.2">
      <c r="D119" s="191">
        <v>10</v>
      </c>
    </row>
    <row r="120" spans="4:4" x14ac:dyDescent="0.2">
      <c r="D120" s="191">
        <v>6</v>
      </c>
    </row>
    <row r="121" spans="4:4" x14ac:dyDescent="0.2">
      <c r="D121" s="191">
        <v>10</v>
      </c>
    </row>
    <row r="122" spans="4:4" x14ac:dyDescent="0.2">
      <c r="D122" s="191">
        <v>6</v>
      </c>
    </row>
    <row r="123" spans="4:4" x14ac:dyDescent="0.2">
      <c r="D123" s="191">
        <v>10</v>
      </c>
    </row>
    <row r="124" spans="4:4" x14ac:dyDescent="0.2">
      <c r="D124" s="191">
        <v>8</v>
      </c>
    </row>
    <row r="125" spans="4:4" x14ac:dyDescent="0.2">
      <c r="D125" s="191">
        <v>10</v>
      </c>
    </row>
    <row r="126" spans="4:4" x14ac:dyDescent="0.2">
      <c r="D126" s="191">
        <v>4</v>
      </c>
    </row>
    <row r="127" spans="4:4" x14ac:dyDescent="0.2">
      <c r="D127" s="191">
        <v>6</v>
      </c>
    </row>
    <row r="128" spans="4:4" x14ac:dyDescent="0.2">
      <c r="D128" s="191">
        <v>4</v>
      </c>
    </row>
    <row r="129" spans="4:4" x14ac:dyDescent="0.2">
      <c r="D129" s="191">
        <v>4</v>
      </c>
    </row>
    <row r="130" spans="4:4" x14ac:dyDescent="0.2">
      <c r="D130" s="191">
        <v>10</v>
      </c>
    </row>
    <row r="131" spans="4:4" x14ac:dyDescent="0.2">
      <c r="D131" s="191">
        <v>10</v>
      </c>
    </row>
    <row r="132" spans="4:4" x14ac:dyDescent="0.2">
      <c r="D132" s="191">
        <v>10</v>
      </c>
    </row>
    <row r="133" spans="4:4" x14ac:dyDescent="0.2">
      <c r="D133" s="191">
        <v>12</v>
      </c>
    </row>
    <row r="134" spans="4:4" x14ac:dyDescent="0.2">
      <c r="D134">
        <f>SUM(D2:D133)</f>
        <v>1116</v>
      </c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view="pageLayout" zoomScaleNormal="80" workbookViewId="0">
      <selection activeCell="G14" sqref="G14"/>
    </sheetView>
  </sheetViews>
  <sheetFormatPr defaultRowHeight="12.75" x14ac:dyDescent="0.2"/>
  <cols>
    <col min="1" max="1" width="40.42578125" style="46" customWidth="1"/>
    <col min="2" max="3" width="12.7109375" style="27" customWidth="1"/>
    <col min="4" max="4" width="13.28515625" style="27" customWidth="1"/>
  </cols>
  <sheetData>
    <row r="1" spans="1:4" s="48" customFormat="1" ht="15.75" x14ac:dyDescent="0.25">
      <c r="A1" s="47" t="s">
        <v>18</v>
      </c>
      <c r="B1" s="49"/>
      <c r="C1" s="49"/>
      <c r="D1" s="49"/>
    </row>
    <row r="2" spans="1:4" s="48" customFormat="1" ht="15" x14ac:dyDescent="0.25">
      <c r="A2" s="50" t="s">
        <v>172</v>
      </c>
      <c r="B2" s="49"/>
      <c r="C2" s="49"/>
      <c r="D2" s="49"/>
    </row>
    <row r="3" spans="1:4" x14ac:dyDescent="0.2">
      <c r="A3" s="34"/>
      <c r="B3" s="83"/>
      <c r="C3" s="83"/>
      <c r="D3" s="83"/>
    </row>
    <row r="4" spans="1:4" x14ac:dyDescent="0.2">
      <c r="A4" s="35" t="s">
        <v>34</v>
      </c>
      <c r="B4" s="33">
        <v>2010</v>
      </c>
      <c r="C4" s="33">
        <v>2011</v>
      </c>
      <c r="D4" s="33">
        <v>2012</v>
      </c>
    </row>
    <row r="5" spans="1:4" x14ac:dyDescent="0.2">
      <c r="A5" s="20" t="s">
        <v>5</v>
      </c>
      <c r="B5" s="134">
        <v>152</v>
      </c>
      <c r="C5" s="134">
        <v>137</v>
      </c>
      <c r="D5" s="134">
        <v>156</v>
      </c>
    </row>
    <row r="6" spans="1:4" s="48" customFormat="1" x14ac:dyDescent="0.2">
      <c r="A6" s="51" t="s">
        <v>127</v>
      </c>
      <c r="B6" s="137" t="s">
        <v>131</v>
      </c>
      <c r="C6" s="137" t="s">
        <v>143</v>
      </c>
      <c r="D6" s="137" t="s">
        <v>179</v>
      </c>
    </row>
    <row r="7" spans="1:4" s="48" customFormat="1" x14ac:dyDescent="0.2">
      <c r="A7" s="51"/>
      <c r="B7" s="136" t="s">
        <v>121</v>
      </c>
      <c r="C7" s="136" t="s">
        <v>144</v>
      </c>
      <c r="D7" s="136" t="s">
        <v>181</v>
      </c>
    </row>
    <row r="8" spans="1:4" ht="6.75" customHeight="1" x14ac:dyDescent="0.2">
      <c r="A8" s="35"/>
      <c r="B8" s="33"/>
      <c r="C8" s="33"/>
      <c r="D8" s="33"/>
    </row>
    <row r="9" spans="1:4" x14ac:dyDescent="0.2">
      <c r="A9" s="20" t="s">
        <v>0</v>
      </c>
      <c r="B9" s="135">
        <v>51</v>
      </c>
      <c r="C9" s="135">
        <v>50</v>
      </c>
      <c r="D9" s="135">
        <v>56</v>
      </c>
    </row>
    <row r="10" spans="1:4" x14ac:dyDescent="0.2">
      <c r="A10" s="36" t="s">
        <v>1</v>
      </c>
      <c r="B10" s="53">
        <v>101</v>
      </c>
      <c r="C10" s="53">
        <v>87</v>
      </c>
      <c r="D10" s="53">
        <v>100</v>
      </c>
    </row>
    <row r="11" spans="1:4" x14ac:dyDescent="0.2">
      <c r="A11" s="37" t="s">
        <v>11</v>
      </c>
      <c r="B11" s="80">
        <f>B10/B5</f>
        <v>0.66447368421052633</v>
      </c>
      <c r="C11" s="80">
        <f>C10/C5</f>
        <v>0.63503649635036497</v>
      </c>
      <c r="D11" s="80">
        <f>D10/D5</f>
        <v>0.64102564102564108</v>
      </c>
    </row>
    <row r="12" spans="1:4" ht="15.75" customHeight="1" x14ac:dyDescent="0.2">
      <c r="A12" s="142" t="s">
        <v>183</v>
      </c>
      <c r="B12" s="143"/>
      <c r="C12" s="143"/>
      <c r="D12" s="144"/>
    </row>
    <row r="13" spans="1:4" ht="30" x14ac:dyDescent="0.25">
      <c r="A13" s="145" t="s">
        <v>184</v>
      </c>
      <c r="B13" s="52">
        <v>87</v>
      </c>
      <c r="C13" s="52">
        <v>79</v>
      </c>
      <c r="D13" s="52">
        <v>98</v>
      </c>
    </row>
    <row r="14" spans="1:4" ht="15" x14ac:dyDescent="0.25">
      <c r="A14" s="145" t="s">
        <v>185</v>
      </c>
      <c r="B14" s="52">
        <v>60</v>
      </c>
      <c r="C14" s="52">
        <v>55</v>
      </c>
      <c r="D14" s="52">
        <v>55</v>
      </c>
    </row>
    <row r="15" spans="1:4" ht="15" x14ac:dyDescent="0.25">
      <c r="A15" s="145" t="s">
        <v>186</v>
      </c>
      <c r="B15" s="52">
        <v>5</v>
      </c>
      <c r="C15" s="52">
        <v>3</v>
      </c>
      <c r="D15" s="52">
        <v>3</v>
      </c>
    </row>
    <row r="16" spans="1:4" x14ac:dyDescent="0.2">
      <c r="A16" s="146" t="s">
        <v>12</v>
      </c>
      <c r="B16" s="80">
        <f>B14/B5</f>
        <v>0.39473684210526316</v>
      </c>
      <c r="C16" s="80">
        <f>C14/C5</f>
        <v>0.40145985401459855</v>
      </c>
      <c r="D16" s="80">
        <f>D14/D5</f>
        <v>0.35256410256410259</v>
      </c>
    </row>
    <row r="17" spans="1:4" ht="26.25" customHeight="1" x14ac:dyDescent="0.2">
      <c r="A17" s="202" t="s">
        <v>187</v>
      </c>
      <c r="B17" s="203"/>
      <c r="C17" s="203"/>
      <c r="D17" s="204"/>
    </row>
    <row r="18" spans="1:4" x14ac:dyDescent="0.2">
      <c r="A18" s="147" t="s">
        <v>188</v>
      </c>
      <c r="B18" s="52">
        <v>13</v>
      </c>
      <c r="C18" s="52">
        <v>9</v>
      </c>
      <c r="D18" s="52">
        <v>11</v>
      </c>
    </row>
    <row r="19" spans="1:4" x14ac:dyDescent="0.2">
      <c r="A19" s="147" t="s">
        <v>189</v>
      </c>
      <c r="B19" s="52">
        <v>13</v>
      </c>
      <c r="C19" s="52">
        <v>8</v>
      </c>
      <c r="D19" s="52">
        <v>7</v>
      </c>
    </row>
    <row r="20" spans="1:4" ht="25.5" x14ac:dyDescent="0.2">
      <c r="A20" s="148" t="s">
        <v>190</v>
      </c>
      <c r="B20" s="52">
        <v>23</v>
      </c>
      <c r="C20" s="52">
        <v>23</v>
      </c>
      <c r="D20" s="52">
        <v>24</v>
      </c>
    </row>
    <row r="21" spans="1:4" x14ac:dyDescent="0.2">
      <c r="A21" s="149" t="s">
        <v>191</v>
      </c>
      <c r="B21" s="52">
        <v>6</v>
      </c>
      <c r="C21" s="52">
        <v>5</v>
      </c>
      <c r="D21" s="52">
        <v>5</v>
      </c>
    </row>
    <row r="22" spans="1:4" ht="25.5" x14ac:dyDescent="0.2">
      <c r="A22" s="148" t="s">
        <v>192</v>
      </c>
      <c r="B22" s="52">
        <v>4</v>
      </c>
      <c r="C22" s="52">
        <v>5</v>
      </c>
      <c r="D22" s="52">
        <v>4</v>
      </c>
    </row>
    <row r="23" spans="1:4" x14ac:dyDescent="0.2">
      <c r="A23" s="147" t="s">
        <v>193</v>
      </c>
      <c r="B23" s="52">
        <v>1</v>
      </c>
      <c r="C23" s="52">
        <v>5</v>
      </c>
      <c r="D23" s="52">
        <v>4</v>
      </c>
    </row>
    <row r="24" spans="1:4" x14ac:dyDescent="0.2">
      <c r="A24" s="147" t="s">
        <v>194</v>
      </c>
      <c r="B24" s="52">
        <v>87</v>
      </c>
      <c r="C24" s="52">
        <v>79</v>
      </c>
      <c r="D24" s="52">
        <v>98</v>
      </c>
    </row>
    <row r="25" spans="1:4" x14ac:dyDescent="0.2">
      <c r="A25" s="147" t="s">
        <v>195</v>
      </c>
      <c r="B25" s="52">
        <v>5</v>
      </c>
      <c r="C25" s="52">
        <v>3</v>
      </c>
      <c r="D25" s="52">
        <v>3</v>
      </c>
    </row>
    <row r="26" spans="1:4" ht="26.25" customHeight="1" x14ac:dyDescent="0.2">
      <c r="A26" s="202" t="s">
        <v>196</v>
      </c>
      <c r="B26" s="203"/>
      <c r="C26" s="203"/>
      <c r="D26" s="204"/>
    </row>
    <row r="27" spans="1:4" x14ac:dyDescent="0.2">
      <c r="A27" s="147" t="s">
        <v>117</v>
      </c>
      <c r="B27" s="52">
        <v>13</v>
      </c>
      <c r="C27" s="52">
        <v>9</v>
      </c>
      <c r="D27" s="52">
        <v>11</v>
      </c>
    </row>
    <row r="28" spans="1:4" x14ac:dyDescent="0.2">
      <c r="A28" s="147" t="s">
        <v>197</v>
      </c>
      <c r="B28" s="52">
        <v>13</v>
      </c>
      <c r="C28" s="52">
        <v>8</v>
      </c>
      <c r="D28" s="52">
        <v>7</v>
      </c>
    </row>
    <row r="29" spans="1:4" x14ac:dyDescent="0.2">
      <c r="A29" s="147" t="s">
        <v>198</v>
      </c>
      <c r="B29" s="52">
        <v>25</v>
      </c>
      <c r="C29" s="52">
        <v>25</v>
      </c>
      <c r="D29" s="52">
        <v>27</v>
      </c>
    </row>
    <row r="30" spans="1:4" x14ac:dyDescent="0.2">
      <c r="A30" s="149" t="s">
        <v>116</v>
      </c>
      <c r="B30" s="52">
        <v>7</v>
      </c>
      <c r="C30" s="52">
        <v>8</v>
      </c>
      <c r="D30" s="52">
        <v>7</v>
      </c>
    </row>
    <row r="31" spans="1:4" x14ac:dyDescent="0.2">
      <c r="A31" s="147" t="s">
        <v>199</v>
      </c>
      <c r="B31" s="52">
        <v>5</v>
      </c>
      <c r="C31" s="52">
        <v>6</v>
      </c>
      <c r="D31" s="52">
        <v>4</v>
      </c>
    </row>
    <row r="32" spans="1:4" x14ac:dyDescent="0.2">
      <c r="A32" s="147" t="s">
        <v>200</v>
      </c>
      <c r="B32" s="52">
        <v>91</v>
      </c>
      <c r="C32" s="52">
        <v>86</v>
      </c>
      <c r="D32" s="52">
        <v>104</v>
      </c>
    </row>
    <row r="33" spans="1:4" ht="6.75" customHeight="1" x14ac:dyDescent="0.2">
      <c r="A33" s="35"/>
      <c r="B33" s="33"/>
      <c r="C33" s="33"/>
      <c r="D33" s="33"/>
    </row>
    <row r="34" spans="1:4" ht="15" customHeight="1" x14ac:dyDescent="0.2">
      <c r="A34" s="20" t="s">
        <v>3</v>
      </c>
      <c r="B34" s="52">
        <v>36</v>
      </c>
      <c r="C34" s="52">
        <v>37</v>
      </c>
      <c r="D34" s="52">
        <v>37</v>
      </c>
    </row>
    <row r="35" spans="1:4" ht="15.75" customHeight="1" x14ac:dyDescent="0.2">
      <c r="A35" s="20" t="s">
        <v>163</v>
      </c>
      <c r="B35" s="52">
        <v>33</v>
      </c>
      <c r="C35" s="52">
        <v>34</v>
      </c>
      <c r="D35" s="52">
        <v>34</v>
      </c>
    </row>
    <row r="36" spans="1:4" ht="6.75" customHeight="1" x14ac:dyDescent="0.2">
      <c r="A36" s="35"/>
      <c r="B36" s="33"/>
      <c r="C36" s="33"/>
      <c r="D36" s="33"/>
    </row>
    <row r="37" spans="1:4" x14ac:dyDescent="0.2">
      <c r="A37" s="20" t="s">
        <v>6</v>
      </c>
      <c r="B37" s="52">
        <v>146</v>
      </c>
      <c r="C37" s="52">
        <v>129</v>
      </c>
      <c r="D37" s="52">
        <v>147</v>
      </c>
    </row>
    <row r="38" spans="1:4" x14ac:dyDescent="0.2">
      <c r="A38" s="20" t="s">
        <v>7</v>
      </c>
      <c r="B38" s="52">
        <v>6</v>
      </c>
      <c r="C38" s="52">
        <v>8</v>
      </c>
      <c r="D38" s="52">
        <v>9</v>
      </c>
    </row>
    <row r="39" spans="1:4" x14ac:dyDescent="0.2">
      <c r="A39" s="37" t="s">
        <v>13</v>
      </c>
      <c r="B39" s="80">
        <f>B37/B5</f>
        <v>0.96052631578947367</v>
      </c>
      <c r="C39" s="80">
        <f>C37/C5</f>
        <v>0.94160583941605835</v>
      </c>
      <c r="D39" s="80">
        <f>D37/D5</f>
        <v>0.94230769230769229</v>
      </c>
    </row>
    <row r="40" spans="1:4" ht="6.75" customHeight="1" x14ac:dyDescent="0.2">
      <c r="A40" s="35"/>
      <c r="B40" s="33"/>
      <c r="C40" s="33"/>
      <c r="D40" s="33"/>
    </row>
    <row r="41" spans="1:4" x14ac:dyDescent="0.2">
      <c r="A41" s="20" t="s">
        <v>9</v>
      </c>
      <c r="B41" s="52">
        <v>140</v>
      </c>
      <c r="C41" s="52">
        <v>135</v>
      </c>
      <c r="D41" s="52">
        <v>145</v>
      </c>
    </row>
    <row r="42" spans="1:4" x14ac:dyDescent="0.2">
      <c r="A42" s="20" t="s">
        <v>8</v>
      </c>
      <c r="B42" s="52">
        <v>12</v>
      </c>
      <c r="C42" s="52">
        <v>2</v>
      </c>
      <c r="D42" s="52">
        <v>11</v>
      </c>
    </row>
    <row r="43" spans="1:4" ht="6.75" customHeight="1" x14ac:dyDescent="0.2">
      <c r="A43" s="35"/>
      <c r="B43" s="33"/>
      <c r="C43" s="33"/>
      <c r="D43" s="33"/>
    </row>
    <row r="44" spans="1:4" x14ac:dyDescent="0.2">
      <c r="A44" s="70" t="s">
        <v>130</v>
      </c>
      <c r="B44" s="18">
        <v>36</v>
      </c>
      <c r="C44" s="53">
        <v>36</v>
      </c>
      <c r="D44" s="53">
        <v>57</v>
      </c>
    </row>
    <row r="45" spans="1:4" x14ac:dyDescent="0.2">
      <c r="A45" s="71"/>
      <c r="B45" s="81">
        <f>B44/B5</f>
        <v>0.23684210526315788</v>
      </c>
      <c r="C45" s="81">
        <f>C44/C5</f>
        <v>0.26277372262773724</v>
      </c>
      <c r="D45" s="81">
        <f>D44/D5</f>
        <v>0.36538461538461536</v>
      </c>
    </row>
    <row r="46" spans="1:4" x14ac:dyDescent="0.2">
      <c r="A46" s="70" t="s">
        <v>98</v>
      </c>
      <c r="B46" s="18">
        <v>48</v>
      </c>
      <c r="C46" s="53">
        <v>54</v>
      </c>
      <c r="D46" s="53">
        <v>72</v>
      </c>
    </row>
    <row r="47" spans="1:4" x14ac:dyDescent="0.2">
      <c r="A47" s="71" t="s">
        <v>101</v>
      </c>
      <c r="B47" s="81">
        <f>B46/B5</f>
        <v>0.31578947368421051</v>
      </c>
      <c r="C47" s="81">
        <f>C46/C5</f>
        <v>0.39416058394160586</v>
      </c>
      <c r="D47" s="81">
        <f>D46/D5</f>
        <v>0.46153846153846156</v>
      </c>
    </row>
    <row r="48" spans="1:4" x14ac:dyDescent="0.2">
      <c r="A48" s="70" t="s">
        <v>115</v>
      </c>
      <c r="B48" s="53">
        <v>37</v>
      </c>
      <c r="C48" s="53">
        <v>43</v>
      </c>
      <c r="D48" s="53">
        <v>42</v>
      </c>
    </row>
    <row r="49" spans="1:4" x14ac:dyDescent="0.2">
      <c r="A49" s="71" t="s">
        <v>99</v>
      </c>
      <c r="B49" s="81">
        <f>B48/B5</f>
        <v>0.24342105263157895</v>
      </c>
      <c r="C49" s="81">
        <f>C48/C5</f>
        <v>0.31386861313868614</v>
      </c>
      <c r="D49" s="81">
        <f>D48/D5</f>
        <v>0.26923076923076922</v>
      </c>
    </row>
    <row r="50" spans="1:4" x14ac:dyDescent="0.2">
      <c r="A50" s="201" t="s">
        <v>100</v>
      </c>
      <c r="B50" s="53">
        <v>2</v>
      </c>
      <c r="C50" s="53">
        <v>3</v>
      </c>
      <c r="D50" s="53">
        <v>4</v>
      </c>
    </row>
    <row r="51" spans="1:4" x14ac:dyDescent="0.2">
      <c r="A51" s="201"/>
      <c r="B51" s="81">
        <f>B50/B5</f>
        <v>1.3157894736842105E-2</v>
      </c>
      <c r="C51" s="81">
        <f>C50/C5</f>
        <v>2.1897810218978103E-2</v>
      </c>
      <c r="D51" s="81">
        <f>D50/D5</f>
        <v>2.564102564102564E-2</v>
      </c>
    </row>
    <row r="52" spans="1:4" x14ac:dyDescent="0.2">
      <c r="A52" s="201" t="s">
        <v>164</v>
      </c>
      <c r="B52" s="53">
        <v>10</v>
      </c>
      <c r="C52" s="53">
        <v>12</v>
      </c>
      <c r="D52" s="53">
        <v>11</v>
      </c>
    </row>
    <row r="53" spans="1:4" x14ac:dyDescent="0.2">
      <c r="A53" s="201"/>
      <c r="B53" s="81">
        <f>B52/B5</f>
        <v>6.5789473684210523E-2</v>
      </c>
      <c r="C53" s="81">
        <f>C52/C5</f>
        <v>8.7591240875912413E-2</v>
      </c>
      <c r="D53" s="81">
        <f>D52/D5</f>
        <v>7.0512820512820512E-2</v>
      </c>
    </row>
    <row r="54" spans="1:4" x14ac:dyDescent="0.2">
      <c r="A54" s="138"/>
      <c r="B54" s="139"/>
      <c r="C54" s="139"/>
      <c r="D54" s="139"/>
    </row>
    <row r="55" spans="1:4" ht="15.75" x14ac:dyDescent="0.25">
      <c r="A55" s="140" t="s">
        <v>31</v>
      </c>
    </row>
    <row r="56" spans="1:4" ht="15" x14ac:dyDescent="0.25">
      <c r="A56" s="38"/>
    </row>
    <row r="57" spans="1:4" x14ac:dyDescent="0.2">
      <c r="A57" s="35" t="s">
        <v>2</v>
      </c>
      <c r="B57" s="33">
        <v>2010</v>
      </c>
      <c r="C57" s="33">
        <v>2011</v>
      </c>
      <c r="D57" s="33">
        <v>2012</v>
      </c>
    </row>
    <row r="58" spans="1:4" x14ac:dyDescent="0.2">
      <c r="A58" s="39" t="s">
        <v>70</v>
      </c>
      <c r="B58" s="92">
        <v>65</v>
      </c>
      <c r="C58" s="92">
        <v>60</v>
      </c>
      <c r="D58" s="92">
        <v>76</v>
      </c>
    </row>
    <row r="59" spans="1:4" ht="22.5" x14ac:dyDescent="0.2">
      <c r="A59" s="40"/>
      <c r="B59" s="28" t="s">
        <v>135</v>
      </c>
      <c r="C59" s="32"/>
      <c r="D59" s="28" t="s">
        <v>180</v>
      </c>
    </row>
    <row r="60" spans="1:4" x14ac:dyDescent="0.2">
      <c r="A60" s="11" t="s">
        <v>10</v>
      </c>
      <c r="B60" s="57" t="s">
        <v>132</v>
      </c>
      <c r="C60" s="57" t="s">
        <v>139</v>
      </c>
      <c r="D60" s="57" t="s">
        <v>170</v>
      </c>
    </row>
    <row r="61" spans="1:4" x14ac:dyDescent="0.2">
      <c r="A61" s="41" t="s">
        <v>21</v>
      </c>
      <c r="B61" s="90">
        <v>55</v>
      </c>
      <c r="C61" s="90">
        <v>55</v>
      </c>
      <c r="D61" s="150"/>
    </row>
    <row r="62" spans="1:4" x14ac:dyDescent="0.2">
      <c r="A62" s="10" t="s">
        <v>16</v>
      </c>
      <c r="B62" s="80">
        <f>B61/B58</f>
        <v>0.84615384615384615</v>
      </c>
      <c r="C62" s="80">
        <f>C61/C58</f>
        <v>0.91666666666666663</v>
      </c>
      <c r="D62" s="74"/>
    </row>
    <row r="63" spans="1:4" ht="27" customHeight="1" x14ac:dyDescent="0.2">
      <c r="A63" s="14"/>
      <c r="B63" s="28" t="s">
        <v>142</v>
      </c>
    </row>
    <row r="64" spans="1:4" ht="24" x14ac:dyDescent="0.2">
      <c r="A64" s="11" t="s">
        <v>20</v>
      </c>
      <c r="B64" s="58" t="s">
        <v>80</v>
      </c>
      <c r="C64" s="58" t="s">
        <v>133</v>
      </c>
      <c r="D64" s="58" t="s">
        <v>134</v>
      </c>
    </row>
    <row r="65" spans="1:4" ht="24" x14ac:dyDescent="0.2">
      <c r="A65" s="8" t="s">
        <v>26</v>
      </c>
      <c r="B65" s="90">
        <v>35</v>
      </c>
      <c r="C65" s="74"/>
      <c r="D65" s="74"/>
    </row>
    <row r="66" spans="1:4" x14ac:dyDescent="0.2">
      <c r="A66" s="42" t="s">
        <v>29</v>
      </c>
      <c r="B66" s="151">
        <f>B65/B58</f>
        <v>0.53846153846153844</v>
      </c>
      <c r="C66" s="151">
        <f>C65/C58</f>
        <v>0</v>
      </c>
      <c r="D66" s="151">
        <f>D65/D58</f>
        <v>0</v>
      </c>
    </row>
    <row r="67" spans="1:4" ht="24" x14ac:dyDescent="0.2">
      <c r="A67" s="11"/>
      <c r="B67" s="58" t="s">
        <v>133</v>
      </c>
      <c r="C67" s="58" t="s">
        <v>134</v>
      </c>
      <c r="D67" s="58" t="s">
        <v>140</v>
      </c>
    </row>
    <row r="68" spans="1:4" ht="24" x14ac:dyDescent="0.2">
      <c r="A68" s="8" t="s">
        <v>22</v>
      </c>
      <c r="B68" s="197" t="s">
        <v>232</v>
      </c>
      <c r="C68" s="74"/>
      <c r="D68" s="74"/>
    </row>
    <row r="69" spans="1:4" x14ac:dyDescent="0.2">
      <c r="A69" s="42" t="s">
        <v>30</v>
      </c>
      <c r="B69" s="198">
        <f>B68/B58</f>
        <v>0.58461538461538465</v>
      </c>
      <c r="C69" s="125"/>
      <c r="D69" s="125"/>
    </row>
    <row r="70" spans="1:4" ht="24" x14ac:dyDescent="0.2">
      <c r="A70" s="11"/>
      <c r="B70" s="58" t="s">
        <v>134</v>
      </c>
      <c r="C70" s="58" t="s">
        <v>140</v>
      </c>
      <c r="D70" s="58" t="s">
        <v>182</v>
      </c>
    </row>
    <row r="71" spans="1:4" ht="24" x14ac:dyDescent="0.2">
      <c r="A71" s="8" t="s">
        <v>23</v>
      </c>
      <c r="B71" s="74"/>
      <c r="C71" s="74"/>
      <c r="D71" s="74"/>
    </row>
    <row r="72" spans="1:4" x14ac:dyDescent="0.2">
      <c r="A72" s="42" t="s">
        <v>24</v>
      </c>
      <c r="B72" s="125"/>
      <c r="C72" s="125"/>
      <c r="D72" s="125"/>
    </row>
    <row r="73" spans="1:4" x14ac:dyDescent="0.2">
      <c r="A73" s="11"/>
      <c r="B73" s="17"/>
      <c r="C73" s="17"/>
      <c r="D73" s="17"/>
    </row>
    <row r="74" spans="1:4" x14ac:dyDescent="0.2">
      <c r="A74" s="8" t="s">
        <v>113</v>
      </c>
      <c r="B74" s="74"/>
      <c r="C74" s="74"/>
      <c r="D74" s="74"/>
    </row>
    <row r="75" spans="1:4" ht="24.75" customHeight="1" x14ac:dyDescent="0.2">
      <c r="A75" s="82" t="s">
        <v>114</v>
      </c>
      <c r="B75" s="125"/>
      <c r="C75" s="125"/>
      <c r="D75" s="125"/>
    </row>
    <row r="76" spans="1:4" s="48" customFormat="1" x14ac:dyDescent="0.2">
      <c r="A76" s="194" t="s">
        <v>233</v>
      </c>
      <c r="B76" s="196"/>
      <c r="C76" s="196"/>
      <c r="D76" s="196"/>
    </row>
    <row r="77" spans="1:4" x14ac:dyDescent="0.2">
      <c r="A77" s="43"/>
    </row>
    <row r="78" spans="1:4" x14ac:dyDescent="0.2">
      <c r="A78" s="44" t="s">
        <v>4</v>
      </c>
      <c r="B78" s="57" t="s">
        <v>136</v>
      </c>
      <c r="C78" s="57" t="s">
        <v>141</v>
      </c>
      <c r="D78" s="57" t="s">
        <v>170</v>
      </c>
    </row>
    <row r="79" spans="1:4" x14ac:dyDescent="0.2">
      <c r="A79" s="35" t="s">
        <v>19</v>
      </c>
      <c r="B79" s="90">
        <v>50</v>
      </c>
      <c r="C79" s="90">
        <v>56</v>
      </c>
      <c r="D79" s="155">
        <v>3</v>
      </c>
    </row>
    <row r="80" spans="1:4" ht="25.5" x14ac:dyDescent="0.2">
      <c r="A80" s="35" t="s">
        <v>150</v>
      </c>
      <c r="B80" s="90">
        <v>2</v>
      </c>
      <c r="C80" s="90">
        <v>19</v>
      </c>
      <c r="D80" s="155">
        <v>0</v>
      </c>
    </row>
    <row r="81" spans="1:4" s="48" customFormat="1" x14ac:dyDescent="0.2">
      <c r="A81" s="194" t="s">
        <v>231</v>
      </c>
      <c r="B81" s="196"/>
      <c r="C81" s="196"/>
      <c r="D81" s="196"/>
    </row>
    <row r="82" spans="1:4" x14ac:dyDescent="0.2">
      <c r="A82" s="195"/>
    </row>
    <row r="83" spans="1:4" ht="31.5" x14ac:dyDescent="0.25">
      <c r="A83" s="141" t="s">
        <v>119</v>
      </c>
      <c r="B83" s="57" t="s">
        <v>136</v>
      </c>
      <c r="C83" s="57" t="s">
        <v>141</v>
      </c>
      <c r="D83" s="57" t="s">
        <v>170</v>
      </c>
    </row>
    <row r="84" spans="1:4" ht="15" x14ac:dyDescent="0.25">
      <c r="A84" s="193" t="s">
        <v>230</v>
      </c>
      <c r="B84" s="192">
        <v>114.8</v>
      </c>
      <c r="C84" s="192">
        <v>109.1</v>
      </c>
      <c r="D84" s="192">
        <v>120.1</v>
      </c>
    </row>
    <row r="85" spans="1:4" x14ac:dyDescent="0.2">
      <c r="A85" s="20" t="s">
        <v>35</v>
      </c>
      <c r="B85" s="54">
        <v>105</v>
      </c>
      <c r="C85" s="54">
        <v>105</v>
      </c>
      <c r="D85" s="127">
        <v>105</v>
      </c>
    </row>
    <row r="86" spans="1:4" x14ac:dyDescent="0.2">
      <c r="A86" s="45" t="s">
        <v>36</v>
      </c>
      <c r="B86" s="86">
        <f>B84-B85</f>
        <v>9.7999999999999972</v>
      </c>
      <c r="C86" s="86">
        <f>C84-C85</f>
        <v>4.0999999999999943</v>
      </c>
      <c r="D86" s="86">
        <f>D84-D85</f>
        <v>15.099999999999994</v>
      </c>
    </row>
    <row r="87" spans="1:4" x14ac:dyDescent="0.2">
      <c r="A87" s="45"/>
      <c r="B87" s="19"/>
      <c r="C87" s="19"/>
      <c r="D87" s="19"/>
    </row>
    <row r="88" spans="1:4" ht="25.5" x14ac:dyDescent="0.2">
      <c r="A88" s="35" t="s">
        <v>118</v>
      </c>
      <c r="B88" s="57" t="s">
        <v>136</v>
      </c>
      <c r="C88" s="57" t="s">
        <v>141</v>
      </c>
      <c r="D88" s="57" t="s">
        <v>170</v>
      </c>
    </row>
    <row r="89" spans="1:4" x14ac:dyDescent="0.2">
      <c r="A89" s="34" t="s">
        <v>69</v>
      </c>
      <c r="B89" s="73">
        <v>89.8</v>
      </c>
      <c r="C89" s="73">
        <v>84.1</v>
      </c>
      <c r="D89" s="73">
        <v>95.1</v>
      </c>
    </row>
    <row r="90" spans="1:4" x14ac:dyDescent="0.2">
      <c r="A90" s="20" t="s">
        <v>35</v>
      </c>
      <c r="B90" s="54">
        <v>85</v>
      </c>
      <c r="C90" s="54">
        <v>85</v>
      </c>
      <c r="D90" s="127">
        <v>85</v>
      </c>
    </row>
    <row r="91" spans="1:4" x14ac:dyDescent="0.2">
      <c r="A91" s="45" t="s">
        <v>36</v>
      </c>
      <c r="B91" s="86">
        <f>B89-B90</f>
        <v>4.7999999999999972</v>
      </c>
      <c r="C91" s="86">
        <f>C89-C90</f>
        <v>-0.90000000000000568</v>
      </c>
      <c r="D91" s="86">
        <f>D89-D90</f>
        <v>10.099999999999994</v>
      </c>
    </row>
    <row r="92" spans="1:4" x14ac:dyDescent="0.2">
      <c r="A92" s="45"/>
      <c r="B92" s="19"/>
      <c r="C92" s="19"/>
      <c r="D92" s="19"/>
    </row>
    <row r="93" spans="1:4" ht="25.5" x14ac:dyDescent="0.2">
      <c r="A93" s="35" t="s">
        <v>173</v>
      </c>
      <c r="B93" s="57" t="s">
        <v>136</v>
      </c>
      <c r="C93" s="57" t="s">
        <v>141</v>
      </c>
      <c r="D93" s="57" t="s">
        <v>170</v>
      </c>
    </row>
    <row r="94" spans="1:4" x14ac:dyDescent="0.2">
      <c r="A94" s="34" t="s">
        <v>69</v>
      </c>
      <c r="B94" s="73">
        <v>25</v>
      </c>
      <c r="C94" s="73">
        <v>25</v>
      </c>
      <c r="D94" s="73">
        <v>25</v>
      </c>
    </row>
    <row r="95" spans="1:4" x14ac:dyDescent="0.2">
      <c r="A95" s="20" t="s">
        <v>35</v>
      </c>
      <c r="B95" s="54">
        <v>20</v>
      </c>
      <c r="C95" s="54">
        <v>20</v>
      </c>
      <c r="D95" s="127">
        <v>20</v>
      </c>
    </row>
    <row r="96" spans="1:4" x14ac:dyDescent="0.2">
      <c r="A96" s="45" t="s">
        <v>36</v>
      </c>
      <c r="B96" s="86">
        <f>B94-B95</f>
        <v>5</v>
      </c>
      <c r="C96" s="86">
        <f>C94-C95</f>
        <v>5</v>
      </c>
      <c r="D96" s="86">
        <f>D94-D95</f>
        <v>5</v>
      </c>
    </row>
    <row r="97" spans="1:4" s="48" customFormat="1" x14ac:dyDescent="0.2">
      <c r="A97" s="55" t="s">
        <v>33</v>
      </c>
      <c r="B97" s="49"/>
      <c r="C97" s="49"/>
      <c r="D97" s="49"/>
    </row>
    <row r="98" spans="1:4" s="48" customFormat="1" ht="41.25" customHeight="1" x14ac:dyDescent="0.2">
      <c r="A98" s="199" t="s">
        <v>171</v>
      </c>
      <c r="B98" s="200"/>
      <c r="C98" s="200"/>
      <c r="D98" s="46"/>
    </row>
    <row r="99" spans="1:4" x14ac:dyDescent="0.2">
      <c r="B99"/>
      <c r="C99"/>
      <c r="D99"/>
    </row>
    <row r="100" spans="1:4" x14ac:dyDescent="0.2">
      <c r="B100"/>
      <c r="C100"/>
      <c r="D100"/>
    </row>
    <row r="101" spans="1:4" x14ac:dyDescent="0.2">
      <c r="B101"/>
      <c r="C101"/>
      <c r="D101"/>
    </row>
    <row r="102" spans="1:4" x14ac:dyDescent="0.2">
      <c r="B102"/>
      <c r="C102"/>
      <c r="D102"/>
    </row>
    <row r="103" spans="1:4" x14ac:dyDescent="0.2">
      <c r="B103"/>
      <c r="C103"/>
      <c r="D103"/>
    </row>
    <row r="104" spans="1:4" x14ac:dyDescent="0.2">
      <c r="B104"/>
      <c r="C104"/>
      <c r="D104"/>
    </row>
    <row r="105" spans="1:4" x14ac:dyDescent="0.2">
      <c r="B105"/>
      <c r="C105"/>
      <c r="D105"/>
    </row>
    <row r="106" spans="1:4" x14ac:dyDescent="0.2">
      <c r="B106"/>
      <c r="C106"/>
      <c r="D106"/>
    </row>
    <row r="107" spans="1:4" x14ac:dyDescent="0.2">
      <c r="B107"/>
      <c r="C107"/>
      <c r="D107"/>
    </row>
  </sheetData>
  <mergeCells count="5">
    <mergeCell ref="A98:C98"/>
    <mergeCell ref="A50:A51"/>
    <mergeCell ref="A52:A53"/>
    <mergeCell ref="A17:D17"/>
    <mergeCell ref="A26:D26"/>
  </mergeCells>
  <phoneticPr fontId="0" type="noConversion"/>
  <printOptions horizontalCentered="1" verticalCentered="1"/>
  <pageMargins left="0.5" right="0.5" top="0.5" bottom="0.5" header="0.5" footer="0.25"/>
  <pageSetup orientation="portrait" r:id="rId1"/>
  <headerFooter alignWithMargins="0">
    <oddFooter xml:space="preserve">&amp;L&amp;8MPA Enrollment Demos Fall 10-12.xls&amp;R&amp;8Institutional Research &amp; Assessment </oddFooter>
  </headerFooter>
  <rowBreaks count="2" manualBreakCount="2">
    <brk id="54" max="3" man="1"/>
    <brk id="8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9" zoomScaleNormal="100" workbookViewId="0">
      <selection activeCell="E15" sqref="E15"/>
    </sheetView>
  </sheetViews>
  <sheetFormatPr defaultRowHeight="12.75" x14ac:dyDescent="0.2"/>
  <sheetData>
    <row r="1" spans="1:12" x14ac:dyDescent="0.2">
      <c r="A1" s="27" t="s">
        <v>137</v>
      </c>
    </row>
    <row r="2" spans="1:12" x14ac:dyDescent="0.2">
      <c r="A2" s="85" t="s">
        <v>138</v>
      </c>
    </row>
    <row r="4" spans="1:12" ht="25.5" x14ac:dyDescent="0.2">
      <c r="A4" s="34" t="s">
        <v>126</v>
      </c>
      <c r="B4" s="46" t="s">
        <v>122</v>
      </c>
      <c r="C4" s="46" t="s">
        <v>123</v>
      </c>
      <c r="D4" s="46" t="s">
        <v>124</v>
      </c>
    </row>
    <row r="5" spans="1:12" x14ac:dyDescent="0.2">
      <c r="A5" s="128" t="s">
        <v>167</v>
      </c>
      <c r="B5" s="89">
        <f>D5-C5</f>
        <v>90.4</v>
      </c>
      <c r="C5" s="87">
        <v>22.6</v>
      </c>
      <c r="D5" s="87">
        <v>113</v>
      </c>
    </row>
    <row r="6" spans="1:12" x14ac:dyDescent="0.2">
      <c r="A6" s="128" t="s">
        <v>168</v>
      </c>
      <c r="B6" s="89">
        <f>D6-C6</f>
        <v>82.5</v>
      </c>
      <c r="C6" s="88">
        <v>18.399999999999999</v>
      </c>
      <c r="D6" s="88">
        <v>100.9</v>
      </c>
    </row>
    <row r="7" spans="1:12" x14ac:dyDescent="0.2">
      <c r="A7" s="128" t="s">
        <v>169</v>
      </c>
      <c r="B7" s="89">
        <f>D7-C7</f>
        <v>82.7</v>
      </c>
      <c r="C7" s="88">
        <v>15.2</v>
      </c>
      <c r="D7" s="88">
        <v>97.9</v>
      </c>
    </row>
    <row r="8" spans="1:12" x14ac:dyDescent="0.2">
      <c r="A8" s="85" t="s">
        <v>96</v>
      </c>
      <c r="B8" s="117">
        <f>D8-C8</f>
        <v>85.2</v>
      </c>
      <c r="C8" s="117">
        <f>AVERAGE(C5:C7)</f>
        <v>18.733333333333334</v>
      </c>
      <c r="D8" s="117">
        <f>AVERAGE(D5:D7)</f>
        <v>103.93333333333334</v>
      </c>
    </row>
    <row r="10" spans="1:12" ht="25.5" x14ac:dyDescent="0.2">
      <c r="A10" s="34" t="s">
        <v>125</v>
      </c>
      <c r="B10" s="46" t="s">
        <v>122</v>
      </c>
      <c r="C10" s="46" t="s">
        <v>123</v>
      </c>
      <c r="D10" s="46" t="s">
        <v>124</v>
      </c>
    </row>
    <row r="11" spans="1:12" x14ac:dyDescent="0.2">
      <c r="A11" s="128" t="s">
        <v>167</v>
      </c>
      <c r="B11" s="89">
        <f>D11-C11</f>
        <v>95.9</v>
      </c>
      <c r="C11" s="87">
        <v>18.399999999999999</v>
      </c>
      <c r="D11" s="87">
        <v>114.3</v>
      </c>
    </row>
    <row r="12" spans="1:12" x14ac:dyDescent="0.2">
      <c r="A12" s="128" t="s">
        <v>168</v>
      </c>
      <c r="B12" s="89">
        <f>D12-C12</f>
        <v>91.9</v>
      </c>
      <c r="C12" s="88">
        <v>17.899999999999999</v>
      </c>
      <c r="D12" s="87">
        <v>109.8</v>
      </c>
    </row>
    <row r="13" spans="1:12" x14ac:dyDescent="0.2">
      <c r="A13" s="128" t="s">
        <v>169</v>
      </c>
      <c r="B13" s="89">
        <f>D13-C13</f>
        <v>94.399999999999991</v>
      </c>
      <c r="C13" s="88">
        <v>18.2</v>
      </c>
      <c r="D13" s="87">
        <v>112.6</v>
      </c>
    </row>
    <row r="14" spans="1:12" x14ac:dyDescent="0.2">
      <c r="A14" s="85" t="s">
        <v>96</v>
      </c>
      <c r="B14" s="117">
        <f>D14-C14</f>
        <v>94.066666666666663</v>
      </c>
      <c r="C14" s="117">
        <f>AVERAGE(C11:C13)</f>
        <v>18.166666666666668</v>
      </c>
      <c r="D14" s="117">
        <f>AVERAGE(D11:D13)</f>
        <v>112.23333333333333</v>
      </c>
    </row>
    <row r="16" spans="1:12" ht="25.5" x14ac:dyDescent="0.2">
      <c r="A16" s="34" t="s">
        <v>128</v>
      </c>
      <c r="B16" s="46" t="s">
        <v>122</v>
      </c>
      <c r="C16" s="46" t="s">
        <v>123</v>
      </c>
      <c r="D16" s="46" t="s">
        <v>124</v>
      </c>
      <c r="J16" s="118" t="s">
        <v>156</v>
      </c>
      <c r="K16" s="118" t="s">
        <v>155</v>
      </c>
      <c r="L16" s="118" t="s">
        <v>124</v>
      </c>
    </row>
    <row r="17" spans="1:12" x14ac:dyDescent="0.2">
      <c r="A17" s="128" t="s">
        <v>167</v>
      </c>
      <c r="B17" s="89">
        <f>D17-C17</f>
        <v>96.6</v>
      </c>
      <c r="C17" s="87">
        <v>28</v>
      </c>
      <c r="D17" s="87">
        <v>124.6</v>
      </c>
      <c r="I17" s="118" t="s">
        <v>157</v>
      </c>
      <c r="J17" s="119">
        <f>B11+B17+B23</f>
        <v>280</v>
      </c>
      <c r="K17" s="119">
        <f>C5+C11+C17</f>
        <v>69</v>
      </c>
      <c r="L17" s="119">
        <f>SUM(J17:K17)</f>
        <v>349</v>
      </c>
    </row>
    <row r="18" spans="1:12" x14ac:dyDescent="0.2">
      <c r="A18" s="128" t="s">
        <v>168</v>
      </c>
      <c r="B18" s="89">
        <f>D18-C18</f>
        <v>88.199999999999989</v>
      </c>
      <c r="C18" s="88">
        <v>24.6</v>
      </c>
      <c r="D18" s="87">
        <v>112.8</v>
      </c>
      <c r="E18" s="83"/>
      <c r="I18" s="118" t="s">
        <v>158</v>
      </c>
      <c r="J18" s="119">
        <f>B12+B18+B24</f>
        <v>263.3</v>
      </c>
      <c r="K18" s="119">
        <f>C6+C12+C18</f>
        <v>60.9</v>
      </c>
      <c r="L18" s="119">
        <f>SUM(J18:K18)</f>
        <v>324.2</v>
      </c>
    </row>
    <row r="19" spans="1:12" x14ac:dyDescent="0.2">
      <c r="A19" s="128" t="s">
        <v>169</v>
      </c>
      <c r="B19" s="89">
        <f>D19-C19</f>
        <v>84.5</v>
      </c>
      <c r="C19" s="88">
        <v>22.4</v>
      </c>
      <c r="D19" s="87">
        <v>106.9</v>
      </c>
      <c r="E19" s="83"/>
      <c r="I19" s="118" t="s">
        <v>159</v>
      </c>
      <c r="J19" s="119">
        <f>B13+B19+B25</f>
        <v>260.39999999999998</v>
      </c>
      <c r="K19" s="119">
        <f>C7+C13+C19</f>
        <v>55.8</v>
      </c>
      <c r="L19" s="119">
        <f>SUM(J19:K19)</f>
        <v>316.2</v>
      </c>
    </row>
    <row r="20" spans="1:12" x14ac:dyDescent="0.2">
      <c r="A20" s="85" t="s">
        <v>96</v>
      </c>
      <c r="B20" s="117">
        <f>D20-C20</f>
        <v>89.766666666666652</v>
      </c>
      <c r="C20" s="117">
        <f>AVERAGE(C17:C19)</f>
        <v>25</v>
      </c>
      <c r="D20" s="117">
        <f>AVERAGE(D17:D19)</f>
        <v>114.76666666666665</v>
      </c>
      <c r="E20" s="83"/>
      <c r="F20" s="120"/>
      <c r="G20" s="118" t="s">
        <v>151</v>
      </c>
      <c r="H20" s="118"/>
      <c r="I20" s="118"/>
      <c r="J20" s="118">
        <f>J18/J17</f>
        <v>0.94035714285714289</v>
      </c>
      <c r="K20" s="118">
        <f>K18/K17</f>
        <v>0.88260869565217392</v>
      </c>
      <c r="L20" s="118">
        <f>L18/L17</f>
        <v>0.92893982808022924</v>
      </c>
    </row>
    <row r="21" spans="1:12" x14ac:dyDescent="0.2">
      <c r="E21" s="83"/>
      <c r="G21" s="118" t="s">
        <v>152</v>
      </c>
      <c r="H21" s="118"/>
      <c r="I21" s="118"/>
      <c r="J21" s="129">
        <f>J19/J17</f>
        <v>0.92999999999999994</v>
      </c>
      <c r="K21" s="118">
        <f>K19/K17</f>
        <v>0.80869565217391304</v>
      </c>
      <c r="L21" s="118">
        <f>L19/L17</f>
        <v>0.90601719197707731</v>
      </c>
    </row>
    <row r="22" spans="1:12" ht="25.5" x14ac:dyDescent="0.2">
      <c r="A22" s="34" t="s">
        <v>145</v>
      </c>
      <c r="B22" s="46" t="s">
        <v>122</v>
      </c>
      <c r="C22" s="46" t="s">
        <v>123</v>
      </c>
      <c r="D22" s="46" t="s">
        <v>124</v>
      </c>
      <c r="F22" s="120"/>
      <c r="G22" s="118" t="s">
        <v>165</v>
      </c>
      <c r="H22" s="118"/>
      <c r="I22" s="118"/>
      <c r="J22" s="118">
        <f>J19/J18</f>
        <v>0.98898594758830216</v>
      </c>
      <c r="K22" s="118">
        <f>K19/K18</f>
        <v>0.91625615763546797</v>
      </c>
      <c r="L22" s="118">
        <f>L19/L18</f>
        <v>0.97532387415175814</v>
      </c>
    </row>
    <row r="23" spans="1:12" x14ac:dyDescent="0.2">
      <c r="A23" s="128" t="s">
        <v>167</v>
      </c>
      <c r="B23" s="89">
        <f>D23-C23</f>
        <v>87.5</v>
      </c>
      <c r="C23" s="87">
        <v>26.8</v>
      </c>
      <c r="D23" s="87">
        <v>114.3</v>
      </c>
      <c r="G23" s="121" t="s">
        <v>153</v>
      </c>
    </row>
    <row r="24" spans="1:12" x14ac:dyDescent="0.2">
      <c r="A24" s="128" t="s">
        <v>168</v>
      </c>
      <c r="B24" s="89">
        <f>D24-C24</f>
        <v>83.2</v>
      </c>
      <c r="C24" s="87">
        <v>26</v>
      </c>
      <c r="D24" s="87">
        <v>109.2</v>
      </c>
      <c r="E24" s="118"/>
      <c r="F24" s="120"/>
      <c r="G24" s="121" t="s">
        <v>154</v>
      </c>
    </row>
    <row r="25" spans="1:12" x14ac:dyDescent="0.2">
      <c r="A25" s="128" t="s">
        <v>169</v>
      </c>
      <c r="B25" s="89">
        <f>D25-C25</f>
        <v>81.5</v>
      </c>
      <c r="C25" s="87">
        <v>22.2</v>
      </c>
      <c r="D25" s="87">
        <v>103.7</v>
      </c>
      <c r="E25" s="118"/>
    </row>
    <row r="26" spans="1:12" x14ac:dyDescent="0.2">
      <c r="A26" s="85" t="s">
        <v>96</v>
      </c>
      <c r="B26" s="117">
        <f>D26-C26</f>
        <v>84.066666666666663</v>
      </c>
      <c r="C26" s="117">
        <f>AVERAGE(C23:C25)</f>
        <v>25</v>
      </c>
      <c r="D26" s="117">
        <f>AVERAGE(D23:D25)</f>
        <v>109.06666666666666</v>
      </c>
      <c r="E26" s="118"/>
    </row>
    <row r="27" spans="1:12" ht="13.5" thickBot="1" x14ac:dyDescent="0.25"/>
    <row r="28" spans="1:12" ht="25.5" x14ac:dyDescent="0.2">
      <c r="A28" s="156" t="s">
        <v>166</v>
      </c>
      <c r="B28" s="157" t="s">
        <v>122</v>
      </c>
      <c r="C28" s="157" t="s">
        <v>123</v>
      </c>
      <c r="D28" s="158" t="s">
        <v>124</v>
      </c>
    </row>
    <row r="29" spans="1:12" x14ac:dyDescent="0.2">
      <c r="A29" s="159" t="s">
        <v>167</v>
      </c>
      <c r="B29" s="160">
        <f>D29-C29</f>
        <v>99.2</v>
      </c>
      <c r="C29" s="161">
        <v>28.2</v>
      </c>
      <c r="D29" s="162">
        <v>127.4</v>
      </c>
      <c r="G29" s="130" t="s">
        <v>175</v>
      </c>
      <c r="H29" s="130" t="s">
        <v>176</v>
      </c>
      <c r="I29" s="130" t="s">
        <v>174</v>
      </c>
    </row>
    <row r="30" spans="1:12" x14ac:dyDescent="0.2">
      <c r="A30" s="159" t="s">
        <v>168</v>
      </c>
      <c r="B30" s="160">
        <f>D30-C30</f>
        <v>97.600000000000009</v>
      </c>
      <c r="C30" s="161">
        <v>23.8</v>
      </c>
      <c r="D30" s="162">
        <v>121.4</v>
      </c>
      <c r="G30" s="166">
        <f>C30/C29</f>
        <v>0.84397163120567376</v>
      </c>
      <c r="H30" s="166">
        <f>B30/B29</f>
        <v>0.9838709677419355</v>
      </c>
      <c r="I30" s="166">
        <f>D30/D29</f>
        <v>0.95290423861852436</v>
      </c>
    </row>
    <row r="31" spans="1:12" x14ac:dyDescent="0.2">
      <c r="A31" s="159" t="s">
        <v>169</v>
      </c>
      <c r="B31" s="160">
        <f>D31-C31</f>
        <v>88.6</v>
      </c>
      <c r="C31" s="161">
        <v>23</v>
      </c>
      <c r="D31" s="162">
        <v>111.6</v>
      </c>
      <c r="G31" s="118" t="s">
        <v>177</v>
      </c>
    </row>
    <row r="32" spans="1:12" ht="13.5" thickBot="1" x14ac:dyDescent="0.25">
      <c r="A32" s="163" t="s">
        <v>96</v>
      </c>
      <c r="B32" s="164">
        <f>D32-C32</f>
        <v>95.133333333333326</v>
      </c>
      <c r="C32" s="164">
        <f>AVERAGE(C29:C31)</f>
        <v>25</v>
      </c>
      <c r="D32" s="165">
        <f>AVERAGE(D29:D31)</f>
        <v>120.13333333333333</v>
      </c>
    </row>
  </sheetData>
  <phoneticPr fontId="17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M14" sqref="M14"/>
    </sheetView>
  </sheetViews>
  <sheetFormatPr defaultRowHeight="12.75" x14ac:dyDescent="0.2"/>
  <cols>
    <col min="1" max="1" width="30.5703125" customWidth="1"/>
    <col min="7" max="12" width="9" bestFit="1" customWidth="1"/>
    <col min="13" max="13" width="23.28515625" customWidth="1"/>
  </cols>
  <sheetData>
    <row r="1" spans="1:14" ht="15.75" x14ac:dyDescent="0.25">
      <c r="A1" s="5" t="s">
        <v>105</v>
      </c>
      <c r="H1" s="59"/>
      <c r="I1" s="59"/>
      <c r="J1" s="59"/>
      <c r="K1" s="59"/>
      <c r="L1" s="59"/>
      <c r="M1" s="59"/>
      <c r="N1" s="59"/>
    </row>
    <row r="3" spans="1:14" x14ac:dyDescent="0.2">
      <c r="A3" s="3" t="s">
        <v>37</v>
      </c>
      <c r="B3" s="3" t="s">
        <v>38</v>
      </c>
      <c r="C3" s="3" t="s">
        <v>39</v>
      </c>
      <c r="D3" s="3" t="s">
        <v>40</v>
      </c>
      <c r="E3" s="3" t="s">
        <v>41</v>
      </c>
      <c r="F3" s="3" t="s">
        <v>72</v>
      </c>
      <c r="G3" s="3" t="s">
        <v>79</v>
      </c>
      <c r="H3" s="3" t="s">
        <v>102</v>
      </c>
      <c r="I3" s="3" t="s">
        <v>120</v>
      </c>
      <c r="J3" s="3" t="s">
        <v>129</v>
      </c>
      <c r="K3" s="3" t="s">
        <v>147</v>
      </c>
      <c r="L3" s="3" t="s">
        <v>178</v>
      </c>
      <c r="M3" s="61"/>
      <c r="N3" s="2"/>
    </row>
    <row r="4" spans="1:14" ht="18.75" customHeight="1" x14ac:dyDescent="0.2">
      <c r="A4" s="35" t="s">
        <v>42</v>
      </c>
      <c r="B4" s="35">
        <f>SUM(B6:B8)</f>
        <v>68</v>
      </c>
      <c r="C4" s="35">
        <f t="shared" ref="C4:I4" si="0">SUM(C6:C8)</f>
        <v>64</v>
      </c>
      <c r="D4" s="35">
        <f t="shared" si="0"/>
        <v>78</v>
      </c>
      <c r="E4" s="35">
        <f t="shared" si="0"/>
        <v>63</v>
      </c>
      <c r="F4" s="35">
        <f t="shared" si="0"/>
        <v>91</v>
      </c>
      <c r="G4" s="35">
        <f t="shared" si="0"/>
        <v>71</v>
      </c>
      <c r="H4" s="35">
        <f t="shared" si="0"/>
        <v>121</v>
      </c>
      <c r="I4" s="35">
        <f t="shared" si="0"/>
        <v>107</v>
      </c>
      <c r="J4" s="35">
        <f>SUM(J6:J8)</f>
        <v>122</v>
      </c>
      <c r="K4" s="35">
        <f>SUM(K6:K8)</f>
        <v>129</v>
      </c>
      <c r="L4" s="35">
        <f>SUM(L6:L8)</f>
        <v>119</v>
      </c>
      <c r="M4" s="59"/>
    </row>
    <row r="5" spans="1:14" ht="25.5" x14ac:dyDescent="0.2">
      <c r="A5" s="100" t="s">
        <v>43</v>
      </c>
      <c r="B5" s="100">
        <v>22</v>
      </c>
      <c r="C5" s="100">
        <v>12</v>
      </c>
      <c r="D5" s="111">
        <f>'Tribal MPA subset admissions'!B5+'General MPA subset admission'!D5</f>
        <v>30</v>
      </c>
      <c r="E5" s="100">
        <v>15</v>
      </c>
      <c r="F5" s="111">
        <f>'Tribal MPA subset admissions'!C5+'General MPA subset admission'!F5</f>
        <v>31</v>
      </c>
      <c r="G5" s="103">
        <v>21</v>
      </c>
      <c r="H5" s="114">
        <f>'Tribal MPA subset admissions'!D5+'General MPA subset admission'!H5</f>
        <v>44</v>
      </c>
      <c r="I5" s="104">
        <v>28</v>
      </c>
      <c r="J5" s="112">
        <f>'Tribal MPA subset admissions'!E5+'General MPA subset admission'!J5</f>
        <v>50</v>
      </c>
      <c r="K5" s="104">
        <v>35</v>
      </c>
      <c r="L5" s="112">
        <f>'Tribal MPA subset admissions'!F5+'General MPA subset admission'!L5</f>
        <v>43</v>
      </c>
      <c r="M5" s="59"/>
    </row>
    <row r="6" spans="1:14" ht="25.5" x14ac:dyDescent="0.2">
      <c r="A6" s="21" t="s">
        <v>83</v>
      </c>
      <c r="B6" s="21">
        <v>59</v>
      </c>
      <c r="C6" s="21">
        <v>57</v>
      </c>
      <c r="D6" s="76">
        <f>'Tribal MPA subset admissions'!B6+'General MPA subset admission'!D6</f>
        <v>66</v>
      </c>
      <c r="E6" s="21">
        <v>53</v>
      </c>
      <c r="F6" s="76">
        <f>'Tribal MPA subset admissions'!C6+'General MPA subset admission'!F6</f>
        <v>75</v>
      </c>
      <c r="G6" s="23">
        <v>69</v>
      </c>
      <c r="H6" s="77">
        <f>'Tribal MPA subset admissions'!D6+'General MPA subset admission'!H6</f>
        <v>98</v>
      </c>
      <c r="I6" s="30">
        <v>96</v>
      </c>
      <c r="J6" s="78">
        <f>'Tribal MPA subset admissions'!E6+'General MPA subset admission'!J6</f>
        <v>110</v>
      </c>
      <c r="K6" s="30">
        <v>115</v>
      </c>
      <c r="L6" s="78">
        <f>'Tribal MPA subset admissions'!F6+'General MPA subset admission'!L6</f>
        <v>106</v>
      </c>
      <c r="M6" s="59"/>
    </row>
    <row r="7" spans="1:14" ht="25.5" x14ac:dyDescent="0.2">
      <c r="A7" s="100" t="s">
        <v>44</v>
      </c>
      <c r="B7" s="100">
        <v>4</v>
      </c>
      <c r="C7" s="100">
        <v>4</v>
      </c>
      <c r="D7" s="111">
        <f>'Tribal MPA subset admissions'!B7+'General MPA subset admission'!D7</f>
        <v>8</v>
      </c>
      <c r="E7" s="100">
        <v>3</v>
      </c>
      <c r="F7" s="111">
        <f>'Tribal MPA subset admissions'!C7+'General MPA subset admission'!F7</f>
        <v>8</v>
      </c>
      <c r="G7" s="103">
        <v>2</v>
      </c>
      <c r="H7" s="114">
        <f>'Tribal MPA subset admissions'!D7+'General MPA subset admission'!H7</f>
        <v>10</v>
      </c>
      <c r="I7" s="104">
        <v>5</v>
      </c>
      <c r="J7" s="112">
        <f>'Tribal MPA subset admissions'!E7+'General MPA subset admission'!J7</f>
        <v>7</v>
      </c>
      <c r="K7" s="104">
        <v>8</v>
      </c>
      <c r="L7" s="112">
        <f>'Tribal MPA subset admissions'!F7+'General MPA subset admission'!L7</f>
        <v>7</v>
      </c>
      <c r="M7" s="59"/>
    </row>
    <row r="8" spans="1:14" ht="25.5" x14ac:dyDescent="0.2">
      <c r="A8" s="21" t="s">
        <v>84</v>
      </c>
      <c r="B8" s="21">
        <v>5</v>
      </c>
      <c r="C8" s="21">
        <v>3</v>
      </c>
      <c r="D8" s="76">
        <f>'Tribal MPA subset admissions'!B8+'General MPA subset admission'!D8</f>
        <v>4</v>
      </c>
      <c r="E8" s="21">
        <v>7</v>
      </c>
      <c r="F8" s="76">
        <f>'Tribal MPA subset admissions'!C8+'General MPA subset admission'!F8</f>
        <v>8</v>
      </c>
      <c r="G8" s="23">
        <v>0</v>
      </c>
      <c r="H8" s="77">
        <f>'Tribal MPA subset admissions'!D8+'General MPA subset admission'!H8</f>
        <v>13</v>
      </c>
      <c r="I8" s="30">
        <v>6</v>
      </c>
      <c r="J8" s="78">
        <f>'Tribal MPA subset admissions'!E8+'General MPA subset admission'!J8</f>
        <v>5</v>
      </c>
      <c r="K8" s="30">
        <v>6</v>
      </c>
      <c r="L8" s="78">
        <f>'Tribal MPA subset admissions'!F8+'General MPA subset admission'!L8</f>
        <v>6</v>
      </c>
      <c r="M8" s="59"/>
    </row>
    <row r="9" spans="1:14" x14ac:dyDescent="0.2">
      <c r="G9" s="31"/>
      <c r="H9" s="31"/>
      <c r="I9" s="31"/>
      <c r="J9" s="31"/>
      <c r="K9" s="31"/>
      <c r="L9" s="31"/>
      <c r="M9" s="59"/>
    </row>
    <row r="10" spans="1:14" x14ac:dyDescent="0.2">
      <c r="A10" s="3" t="s">
        <v>45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72</v>
      </c>
      <c r="G10" s="3" t="s">
        <v>79</v>
      </c>
      <c r="H10" s="3" t="s">
        <v>102</v>
      </c>
      <c r="I10" s="3" t="s">
        <v>120</v>
      </c>
      <c r="J10" s="3" t="s">
        <v>129</v>
      </c>
      <c r="K10" s="3" t="s">
        <v>147</v>
      </c>
      <c r="L10" s="3" t="s">
        <v>178</v>
      </c>
      <c r="M10" s="60"/>
    </row>
    <row r="11" spans="1:14" ht="21.75" customHeight="1" x14ac:dyDescent="0.2">
      <c r="A11" s="35" t="s">
        <v>81</v>
      </c>
      <c r="B11" s="35">
        <f>B15+B17+B19</f>
        <v>55</v>
      </c>
      <c r="C11" s="35">
        <f t="shared" ref="C11:I11" si="1">C15+C17+C19</f>
        <v>52</v>
      </c>
      <c r="D11" s="35">
        <f t="shared" si="1"/>
        <v>76</v>
      </c>
      <c r="E11" s="35">
        <f t="shared" si="1"/>
        <v>57</v>
      </c>
      <c r="F11" s="35">
        <f t="shared" si="1"/>
        <v>80</v>
      </c>
      <c r="G11" s="35">
        <f t="shared" si="1"/>
        <v>63</v>
      </c>
      <c r="H11" s="35">
        <f t="shared" si="1"/>
        <v>94</v>
      </c>
      <c r="I11" s="35">
        <f t="shared" si="1"/>
        <v>71</v>
      </c>
      <c r="J11" s="35">
        <f>J15+J17+J19</f>
        <v>87</v>
      </c>
      <c r="K11" s="35">
        <f>K15+K17+K19</f>
        <v>80</v>
      </c>
      <c r="L11" s="35">
        <f>L15+L17+L19</f>
        <v>97</v>
      </c>
      <c r="M11" s="60"/>
    </row>
    <row r="12" spans="1:14" ht="18" customHeight="1" x14ac:dyDescent="0.2">
      <c r="A12" s="35" t="s">
        <v>47</v>
      </c>
      <c r="B12" s="62">
        <f t="shared" ref="B12:L12" si="2">B11/B4</f>
        <v>0.80882352941176472</v>
      </c>
      <c r="C12" s="62">
        <f t="shared" si="2"/>
        <v>0.8125</v>
      </c>
      <c r="D12" s="62">
        <f t="shared" si="2"/>
        <v>0.97435897435897434</v>
      </c>
      <c r="E12" s="62">
        <f t="shared" si="2"/>
        <v>0.90476190476190477</v>
      </c>
      <c r="F12" s="62">
        <f t="shared" si="2"/>
        <v>0.87912087912087911</v>
      </c>
      <c r="G12" s="62">
        <f t="shared" si="2"/>
        <v>0.88732394366197187</v>
      </c>
      <c r="H12" s="62">
        <f t="shared" si="2"/>
        <v>0.77685950413223137</v>
      </c>
      <c r="I12" s="62">
        <f t="shared" si="2"/>
        <v>0.66355140186915884</v>
      </c>
      <c r="J12" s="62">
        <f t="shared" si="2"/>
        <v>0.71311475409836067</v>
      </c>
      <c r="K12" s="62">
        <f t="shared" si="2"/>
        <v>0.62015503875968991</v>
      </c>
      <c r="L12" s="62">
        <f t="shared" si="2"/>
        <v>0.81512605042016806</v>
      </c>
      <c r="M12" s="59"/>
    </row>
    <row r="13" spans="1:14" ht="25.5" x14ac:dyDescent="0.2">
      <c r="A13" s="97" t="s">
        <v>48</v>
      </c>
      <c r="B13" s="97">
        <v>20</v>
      </c>
      <c r="C13" s="97">
        <v>8</v>
      </c>
      <c r="D13" s="110">
        <f>'Tribal MPA subset admissions'!B13+'General MPA subset admission'!D13</f>
        <v>30</v>
      </c>
      <c r="E13" s="97">
        <v>14</v>
      </c>
      <c r="F13" s="110">
        <f>'Tribal MPA subset admissions'!C13+'General MPA subset admission'!F13</f>
        <v>28</v>
      </c>
      <c r="G13" s="63">
        <v>20</v>
      </c>
      <c r="H13" s="79">
        <f>'Tribal MPA subset admissions'!D13+'General MPA subset admission'!H13</f>
        <v>35</v>
      </c>
      <c r="I13" s="105">
        <v>20</v>
      </c>
      <c r="J13" s="79">
        <f>'Tribal MPA subset admissions'!E13+'General MPA subset admission'!J13</f>
        <v>40</v>
      </c>
      <c r="K13" s="105">
        <v>20</v>
      </c>
      <c r="L13" s="79">
        <f>'Tribal MPA subset admissions'!F13+'General MPA subset admission'!L13</f>
        <v>35</v>
      </c>
      <c r="M13" s="59"/>
    </row>
    <row r="14" spans="1:14" x14ac:dyDescent="0.2">
      <c r="A14" s="41" t="s">
        <v>49</v>
      </c>
      <c r="B14" s="108">
        <f t="shared" ref="B14:L14" si="3">B13/B5</f>
        <v>0.90909090909090906</v>
      </c>
      <c r="C14" s="108">
        <f t="shared" si="3"/>
        <v>0.66666666666666663</v>
      </c>
      <c r="D14" s="108">
        <f t="shared" si="3"/>
        <v>1</v>
      </c>
      <c r="E14" s="108">
        <f t="shared" si="3"/>
        <v>0.93333333333333335</v>
      </c>
      <c r="F14" s="99">
        <f t="shared" si="3"/>
        <v>0.90322580645161288</v>
      </c>
      <c r="G14" s="109">
        <f t="shared" si="3"/>
        <v>0.95238095238095233</v>
      </c>
      <c r="H14" s="109">
        <f t="shared" si="3"/>
        <v>0.79545454545454541</v>
      </c>
      <c r="I14" s="99">
        <f t="shared" si="3"/>
        <v>0.7142857142857143</v>
      </c>
      <c r="J14" s="109">
        <f t="shared" si="3"/>
        <v>0.8</v>
      </c>
      <c r="K14" s="99">
        <f t="shared" si="3"/>
        <v>0.5714285714285714</v>
      </c>
      <c r="L14" s="109">
        <f t="shared" si="3"/>
        <v>0.81395348837209303</v>
      </c>
      <c r="M14" s="59"/>
    </row>
    <row r="15" spans="1:14" x14ac:dyDescent="0.2">
      <c r="A15" s="100" t="s">
        <v>85</v>
      </c>
      <c r="B15" s="100">
        <v>47</v>
      </c>
      <c r="C15" s="100">
        <v>45</v>
      </c>
      <c r="D15" s="111">
        <f>'Tribal MPA subset admissions'!B15+'General MPA subset admission'!D15</f>
        <v>65</v>
      </c>
      <c r="E15" s="100">
        <v>49</v>
      </c>
      <c r="F15" s="111">
        <f>'Tribal MPA subset admissions'!C15+'General MPA subset admission'!F15</f>
        <v>65</v>
      </c>
      <c r="G15" s="103">
        <v>61</v>
      </c>
      <c r="H15" s="112">
        <f>'Tribal MPA subset admissions'!D15+'General MPA subset admission'!H15</f>
        <v>75</v>
      </c>
      <c r="I15" s="104">
        <v>61</v>
      </c>
      <c r="J15" s="112">
        <f>'Tribal MPA subset admissions'!E15+'General MPA subset admission'!J15</f>
        <v>79</v>
      </c>
      <c r="K15" s="104">
        <v>69</v>
      </c>
      <c r="L15" s="112">
        <f>'Tribal MPA subset admissions'!F15+'General MPA subset admission'!L15</f>
        <v>87</v>
      </c>
      <c r="M15" s="59"/>
    </row>
    <row r="16" spans="1:14" x14ac:dyDescent="0.2">
      <c r="A16" s="64" t="s">
        <v>86</v>
      </c>
      <c r="B16" s="65">
        <f t="shared" ref="B16:L16" si="4">B15/B6</f>
        <v>0.79661016949152541</v>
      </c>
      <c r="C16" s="65">
        <f t="shared" si="4"/>
        <v>0.78947368421052633</v>
      </c>
      <c r="D16" s="65">
        <f t="shared" si="4"/>
        <v>0.98484848484848486</v>
      </c>
      <c r="E16" s="65">
        <f t="shared" si="4"/>
        <v>0.92452830188679247</v>
      </c>
      <c r="F16" s="65">
        <f t="shared" si="4"/>
        <v>0.8666666666666667</v>
      </c>
      <c r="G16" s="65">
        <f t="shared" si="4"/>
        <v>0.88405797101449279</v>
      </c>
      <c r="H16" s="65">
        <f t="shared" si="4"/>
        <v>0.76530612244897955</v>
      </c>
      <c r="I16" s="67">
        <f t="shared" si="4"/>
        <v>0.63541666666666663</v>
      </c>
      <c r="J16" s="65">
        <f t="shared" si="4"/>
        <v>0.71818181818181814</v>
      </c>
      <c r="K16" s="67">
        <f t="shared" si="4"/>
        <v>0.6</v>
      </c>
      <c r="L16" s="65">
        <f t="shared" si="4"/>
        <v>0.82075471698113212</v>
      </c>
      <c r="M16" s="59"/>
    </row>
    <row r="17" spans="1:14" x14ac:dyDescent="0.2">
      <c r="A17" s="97" t="s">
        <v>50</v>
      </c>
      <c r="B17" s="97">
        <v>4</v>
      </c>
      <c r="C17" s="97">
        <v>4</v>
      </c>
      <c r="D17" s="110">
        <f>'Tribal MPA subset admissions'!B17+'General MPA subset admission'!D17</f>
        <v>7</v>
      </c>
      <c r="E17" s="97">
        <v>2</v>
      </c>
      <c r="F17" s="110">
        <f>'Tribal MPA subset admissions'!C17+'General MPA subset admission'!F17</f>
        <v>8</v>
      </c>
      <c r="G17" s="63">
        <v>2</v>
      </c>
      <c r="H17" s="79">
        <f>'Tribal MPA subset admissions'!D17+'General MPA subset admission'!H17</f>
        <v>8</v>
      </c>
      <c r="I17" s="105">
        <v>4</v>
      </c>
      <c r="J17" s="79">
        <f>'Tribal MPA subset admissions'!E17+'General MPA subset admission'!J17</f>
        <v>5</v>
      </c>
      <c r="K17" s="105">
        <v>7</v>
      </c>
      <c r="L17" s="79">
        <f>'Tribal MPA subset admissions'!F17+'General MPA subset admission'!L17</f>
        <v>4</v>
      </c>
      <c r="M17" s="59"/>
    </row>
    <row r="18" spans="1:14" x14ac:dyDescent="0.2">
      <c r="A18" s="7" t="s">
        <v>51</v>
      </c>
      <c r="B18" s="101">
        <f t="shared" ref="B18:L18" si="5">B17/B7</f>
        <v>1</v>
      </c>
      <c r="C18" s="101">
        <f t="shared" si="5"/>
        <v>1</v>
      </c>
      <c r="D18" s="101">
        <f t="shared" si="5"/>
        <v>0.875</v>
      </c>
      <c r="E18" s="101">
        <f t="shared" si="5"/>
        <v>0.66666666666666663</v>
      </c>
      <c r="F18" s="101">
        <f t="shared" si="5"/>
        <v>1</v>
      </c>
      <c r="G18" s="106">
        <f t="shared" si="5"/>
        <v>1</v>
      </c>
      <c r="H18" s="106">
        <f t="shared" si="5"/>
        <v>0.8</v>
      </c>
      <c r="I18" s="107">
        <f t="shared" si="5"/>
        <v>0.8</v>
      </c>
      <c r="J18" s="106">
        <f t="shared" si="5"/>
        <v>0.7142857142857143</v>
      </c>
      <c r="K18" s="107">
        <f t="shared" si="5"/>
        <v>0.875</v>
      </c>
      <c r="L18" s="106">
        <f t="shared" si="5"/>
        <v>0.5714285714285714</v>
      </c>
      <c r="M18" s="59"/>
    </row>
    <row r="19" spans="1:14" x14ac:dyDescent="0.2">
      <c r="A19" s="100" t="s">
        <v>88</v>
      </c>
      <c r="B19" s="100">
        <v>4</v>
      </c>
      <c r="C19" s="100">
        <v>3</v>
      </c>
      <c r="D19" s="111">
        <f>'Tribal MPA subset admissions'!B19+'General MPA subset admission'!D19</f>
        <v>4</v>
      </c>
      <c r="E19" s="100">
        <v>6</v>
      </c>
      <c r="F19" s="111">
        <f>'Tribal MPA subset admissions'!C19+'General MPA subset admission'!F19</f>
        <v>7</v>
      </c>
      <c r="G19" s="103">
        <v>0</v>
      </c>
      <c r="H19" s="112">
        <f>'Tribal MPA subset admissions'!D19+'General MPA subset admission'!H19</f>
        <v>11</v>
      </c>
      <c r="I19" s="104">
        <v>6</v>
      </c>
      <c r="J19" s="112">
        <f>'Tribal MPA subset admissions'!E19+'General MPA subset admission'!J19</f>
        <v>3</v>
      </c>
      <c r="K19" s="104">
        <v>4</v>
      </c>
      <c r="L19" s="112">
        <f>'Tribal MPA subset admissions'!F19+'General MPA subset admission'!L19</f>
        <v>6</v>
      </c>
      <c r="M19" s="59"/>
    </row>
    <row r="20" spans="1:14" x14ac:dyDescent="0.2">
      <c r="A20" s="64" t="s">
        <v>87</v>
      </c>
      <c r="B20" s="65">
        <f>B19/B8</f>
        <v>0.8</v>
      </c>
      <c r="C20" s="65">
        <f>C19/C8</f>
        <v>1</v>
      </c>
      <c r="D20" s="65">
        <f>D19/D8</f>
        <v>1</v>
      </c>
      <c r="E20" s="65">
        <f>E19/E8</f>
        <v>0.8571428571428571</v>
      </c>
      <c r="F20" s="65">
        <f>F19/F8</f>
        <v>0.875</v>
      </c>
      <c r="G20" s="72" t="s">
        <v>103</v>
      </c>
      <c r="H20" s="65">
        <f>H19/H8</f>
        <v>0.84615384615384615</v>
      </c>
      <c r="I20" s="65">
        <f>I19/I8</f>
        <v>1</v>
      </c>
      <c r="J20" s="65">
        <f>J19/J8</f>
        <v>0.6</v>
      </c>
      <c r="K20" s="65">
        <f>K19/K8</f>
        <v>0.66666666666666663</v>
      </c>
      <c r="L20" s="65">
        <f>L19/L8</f>
        <v>1</v>
      </c>
      <c r="M20" s="59"/>
    </row>
    <row r="21" spans="1:14" x14ac:dyDescent="0.2">
      <c r="G21" s="31"/>
      <c r="H21" s="31"/>
      <c r="I21" s="31"/>
      <c r="J21" s="31"/>
      <c r="K21" s="31"/>
      <c r="L21" s="31"/>
      <c r="M21" s="59"/>
    </row>
    <row r="22" spans="1:14" ht="51" x14ac:dyDescent="0.2">
      <c r="A22" s="3" t="s">
        <v>52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72</v>
      </c>
      <c r="G22" s="3" t="s">
        <v>79</v>
      </c>
      <c r="H22" s="3" t="s">
        <v>102</v>
      </c>
      <c r="I22" s="3" t="s">
        <v>120</v>
      </c>
      <c r="J22" s="3" t="s">
        <v>129</v>
      </c>
      <c r="K22" s="3" t="s">
        <v>147</v>
      </c>
      <c r="L22" s="3" t="s">
        <v>178</v>
      </c>
      <c r="M22" s="96" t="s">
        <v>149</v>
      </c>
      <c r="N22" s="2"/>
    </row>
    <row r="23" spans="1:14" ht="24" customHeight="1" x14ac:dyDescent="0.2">
      <c r="A23" s="35" t="s">
        <v>82</v>
      </c>
      <c r="B23" s="3">
        <f t="shared" ref="B23:G23" si="6">B27+B29+B31</f>
        <v>49</v>
      </c>
      <c r="C23" s="3">
        <f t="shared" si="6"/>
        <v>42</v>
      </c>
      <c r="D23" s="3">
        <f t="shared" si="6"/>
        <v>59</v>
      </c>
      <c r="E23" s="3">
        <f t="shared" si="6"/>
        <v>44</v>
      </c>
      <c r="F23" s="3">
        <f t="shared" si="6"/>
        <v>56</v>
      </c>
      <c r="G23" s="3">
        <f t="shared" si="6"/>
        <v>50</v>
      </c>
      <c r="H23" s="3">
        <f>H27+H29+H31</f>
        <v>73</v>
      </c>
      <c r="I23" s="3">
        <f>I27+I29+I31</f>
        <v>56</v>
      </c>
      <c r="J23" s="3">
        <f>J27+J29+J31</f>
        <v>65</v>
      </c>
      <c r="K23" s="3">
        <f>K27+K29+K31</f>
        <v>60</v>
      </c>
      <c r="L23" s="3">
        <f>L27+L29+L31</f>
        <v>76</v>
      </c>
      <c r="M23" s="68" t="s">
        <v>106</v>
      </c>
    </row>
    <row r="24" spans="1:14" ht="17.25" customHeight="1" x14ac:dyDescent="0.2">
      <c r="A24" s="35" t="s">
        <v>54</v>
      </c>
      <c r="B24" s="62">
        <f t="shared" ref="B24:L24" si="7">B23/B11</f>
        <v>0.89090909090909087</v>
      </c>
      <c r="C24" s="62">
        <f t="shared" si="7"/>
        <v>0.80769230769230771</v>
      </c>
      <c r="D24" s="62">
        <f t="shared" si="7"/>
        <v>0.77631578947368418</v>
      </c>
      <c r="E24" s="62">
        <f t="shared" si="7"/>
        <v>0.77192982456140347</v>
      </c>
      <c r="F24" s="62">
        <f t="shared" si="7"/>
        <v>0.7</v>
      </c>
      <c r="G24" s="62">
        <f t="shared" si="7"/>
        <v>0.79365079365079361</v>
      </c>
      <c r="H24" s="62">
        <f t="shared" si="7"/>
        <v>0.77659574468085102</v>
      </c>
      <c r="I24" s="62">
        <f t="shared" si="7"/>
        <v>0.78873239436619713</v>
      </c>
      <c r="J24" s="62">
        <f t="shared" si="7"/>
        <v>0.74712643678160917</v>
      </c>
      <c r="K24" s="62">
        <f t="shared" si="7"/>
        <v>0.75</v>
      </c>
      <c r="L24" s="62">
        <f t="shared" si="7"/>
        <v>0.78350515463917525</v>
      </c>
      <c r="M24" s="69">
        <f>SUM(H23:L23)/SUM(H11:L11)</f>
        <v>0.76923076923076927</v>
      </c>
    </row>
    <row r="25" spans="1:14" x14ac:dyDescent="0.2">
      <c r="A25" s="97" t="s">
        <v>55</v>
      </c>
      <c r="B25" s="97">
        <v>21</v>
      </c>
      <c r="C25" s="97">
        <v>6</v>
      </c>
      <c r="D25" s="110">
        <f>'Tribal MPA subset admissions'!B25+'General MPA subset admission'!D25</f>
        <v>23</v>
      </c>
      <c r="E25" s="97">
        <v>10</v>
      </c>
      <c r="F25" s="110">
        <f>'Tribal MPA subset admissions'!C25+'General MPA subset admission'!F25</f>
        <v>21</v>
      </c>
      <c r="G25" s="63">
        <v>17</v>
      </c>
      <c r="H25" s="113">
        <f>'Tribal MPA subset admissions'!D25+'General MPA subset admission'!H25</f>
        <v>26</v>
      </c>
      <c r="I25" s="63">
        <v>15</v>
      </c>
      <c r="J25" s="79">
        <f>'Tribal MPA subset admissions'!E25+'General MPA subset admission'!J25</f>
        <v>34</v>
      </c>
      <c r="K25" s="63">
        <v>17</v>
      </c>
      <c r="L25" s="79">
        <f>'Tribal MPA subset admissions'!F25+'General MPA subset admission'!L25</f>
        <v>29</v>
      </c>
      <c r="M25" s="68" t="s">
        <v>107</v>
      </c>
    </row>
    <row r="26" spans="1:14" x14ac:dyDescent="0.2">
      <c r="A26" s="41" t="s">
        <v>56</v>
      </c>
      <c r="B26" s="108">
        <f t="shared" ref="B26:L26" si="8">B25/B13</f>
        <v>1.05</v>
      </c>
      <c r="C26" s="108">
        <f t="shared" si="8"/>
        <v>0.75</v>
      </c>
      <c r="D26" s="108">
        <f t="shared" si="8"/>
        <v>0.76666666666666672</v>
      </c>
      <c r="E26" s="108">
        <f t="shared" si="8"/>
        <v>0.7142857142857143</v>
      </c>
      <c r="F26" s="99">
        <f t="shared" si="8"/>
        <v>0.75</v>
      </c>
      <c r="G26" s="109">
        <f t="shared" si="8"/>
        <v>0.85</v>
      </c>
      <c r="H26" s="109">
        <f t="shared" si="8"/>
        <v>0.74285714285714288</v>
      </c>
      <c r="I26" s="109">
        <f t="shared" si="8"/>
        <v>0.75</v>
      </c>
      <c r="J26" s="109">
        <f t="shared" si="8"/>
        <v>0.85</v>
      </c>
      <c r="K26" s="109">
        <f t="shared" si="8"/>
        <v>0.85</v>
      </c>
      <c r="L26" s="109">
        <f t="shared" si="8"/>
        <v>0.82857142857142863</v>
      </c>
      <c r="M26" s="69">
        <f>SUM(H25:L25)/SUM(H13:L13)</f>
        <v>0.80666666666666664</v>
      </c>
    </row>
    <row r="27" spans="1:14" x14ac:dyDescent="0.2">
      <c r="A27" s="100" t="s">
        <v>89</v>
      </c>
      <c r="B27" s="100">
        <v>43</v>
      </c>
      <c r="C27" s="100">
        <v>37</v>
      </c>
      <c r="D27" s="111">
        <f>'Tribal MPA subset admissions'!B27+'General MPA subset admission'!D27</f>
        <v>55</v>
      </c>
      <c r="E27" s="100">
        <v>39</v>
      </c>
      <c r="F27" s="111">
        <f>'Tribal MPA subset admissions'!C27+'General MPA subset admission'!F27</f>
        <v>49</v>
      </c>
      <c r="G27" s="103">
        <v>49</v>
      </c>
      <c r="H27" s="114">
        <f>'Tribal MPA subset admissions'!D27+'General MPA subset admission'!H27</f>
        <v>63</v>
      </c>
      <c r="I27" s="103">
        <v>49</v>
      </c>
      <c r="J27" s="112">
        <f>'Tribal MPA subset admissions'!E27+'General MPA subset admission'!J27</f>
        <v>60</v>
      </c>
      <c r="K27" s="103">
        <v>55</v>
      </c>
      <c r="L27" s="112">
        <f>'Tribal MPA subset admissions'!F27+'General MPA subset admission'!L27</f>
        <v>69</v>
      </c>
      <c r="M27" s="68" t="s">
        <v>108</v>
      </c>
    </row>
    <row r="28" spans="1:14" x14ac:dyDescent="0.2">
      <c r="A28" s="64" t="s">
        <v>90</v>
      </c>
      <c r="B28" s="65">
        <f t="shared" ref="B28:L28" si="9">B27/B15</f>
        <v>0.91489361702127658</v>
      </c>
      <c r="C28" s="65">
        <f t="shared" si="9"/>
        <v>0.82222222222222219</v>
      </c>
      <c r="D28" s="65">
        <f t="shared" si="9"/>
        <v>0.84615384615384615</v>
      </c>
      <c r="E28" s="65">
        <f t="shared" si="9"/>
        <v>0.79591836734693877</v>
      </c>
      <c r="F28" s="65">
        <f t="shared" si="9"/>
        <v>0.75384615384615383</v>
      </c>
      <c r="G28" s="65">
        <f t="shared" si="9"/>
        <v>0.80327868852459017</v>
      </c>
      <c r="H28" s="65">
        <f t="shared" si="9"/>
        <v>0.84</v>
      </c>
      <c r="I28" s="65">
        <f t="shared" si="9"/>
        <v>0.80327868852459017</v>
      </c>
      <c r="J28" s="65">
        <f t="shared" si="9"/>
        <v>0.759493670886076</v>
      </c>
      <c r="K28" s="65">
        <f t="shared" si="9"/>
        <v>0.79710144927536231</v>
      </c>
      <c r="L28" s="65">
        <f t="shared" si="9"/>
        <v>0.7931034482758621</v>
      </c>
      <c r="M28" s="69">
        <f>SUM(H27:L27)/SUM(H15:L15)</f>
        <v>0.7978436657681941</v>
      </c>
    </row>
    <row r="29" spans="1:14" x14ac:dyDescent="0.2">
      <c r="A29" s="97" t="s">
        <v>57</v>
      </c>
      <c r="B29" s="97">
        <v>4</v>
      </c>
      <c r="C29" s="97">
        <v>3</v>
      </c>
      <c r="D29" s="110">
        <f>'Tribal MPA subset admissions'!B29+'General MPA subset admission'!D29</f>
        <v>2</v>
      </c>
      <c r="E29" s="97">
        <v>1</v>
      </c>
      <c r="F29" s="110">
        <f>'Tribal MPA subset admissions'!C29+'General MPA subset admission'!F29</f>
        <v>3</v>
      </c>
      <c r="G29" s="63">
        <v>1</v>
      </c>
      <c r="H29" s="113">
        <f>'Tribal MPA subset admissions'!D29+'General MPA subset admission'!H29</f>
        <v>3</v>
      </c>
      <c r="I29" s="63">
        <v>2</v>
      </c>
      <c r="J29" s="79">
        <f>'Tribal MPA subset admissions'!E29+'General MPA subset admission'!J29</f>
        <v>3</v>
      </c>
      <c r="K29" s="63">
        <v>5</v>
      </c>
      <c r="L29" s="79">
        <f>'Tribal MPA subset admissions'!F29+'General MPA subset admission'!L29</f>
        <v>2</v>
      </c>
      <c r="M29" s="68" t="s">
        <v>109</v>
      </c>
    </row>
    <row r="30" spans="1:14" x14ac:dyDescent="0.2">
      <c r="A30" s="7" t="s">
        <v>58</v>
      </c>
      <c r="B30" s="101">
        <f t="shared" ref="B30:L30" si="10">B29/B17</f>
        <v>1</v>
      </c>
      <c r="C30" s="101">
        <f t="shared" si="10"/>
        <v>0.75</v>
      </c>
      <c r="D30" s="101">
        <f t="shared" si="10"/>
        <v>0.2857142857142857</v>
      </c>
      <c r="E30" s="101">
        <f t="shared" si="10"/>
        <v>0.5</v>
      </c>
      <c r="F30" s="107">
        <f t="shared" si="10"/>
        <v>0.375</v>
      </c>
      <c r="G30" s="106">
        <f t="shared" si="10"/>
        <v>0.5</v>
      </c>
      <c r="H30" s="106">
        <f t="shared" si="10"/>
        <v>0.375</v>
      </c>
      <c r="I30" s="106">
        <f t="shared" si="10"/>
        <v>0.5</v>
      </c>
      <c r="J30" s="106">
        <f t="shared" si="10"/>
        <v>0.6</v>
      </c>
      <c r="K30" s="106">
        <f t="shared" si="10"/>
        <v>0.7142857142857143</v>
      </c>
      <c r="L30" s="106">
        <f t="shared" si="10"/>
        <v>0.5</v>
      </c>
      <c r="M30" s="69">
        <f>SUM(H29:L29)/SUM(H17:L17)</f>
        <v>0.5357142857142857</v>
      </c>
    </row>
    <row r="31" spans="1:14" x14ac:dyDescent="0.2">
      <c r="A31" s="100" t="s">
        <v>91</v>
      </c>
      <c r="B31" s="100">
        <v>2</v>
      </c>
      <c r="C31" s="100">
        <v>2</v>
      </c>
      <c r="D31" s="111">
        <f>'Tribal MPA subset admissions'!B31+'General MPA subset admission'!D31</f>
        <v>2</v>
      </c>
      <c r="E31" s="100">
        <v>4</v>
      </c>
      <c r="F31" s="111">
        <f>'Tribal MPA subset admissions'!C31+'General MPA subset admission'!F31</f>
        <v>4</v>
      </c>
      <c r="G31" s="103">
        <v>0</v>
      </c>
      <c r="H31" s="114">
        <f>'Tribal MPA subset admissions'!D31+'General MPA subset admission'!H31</f>
        <v>7</v>
      </c>
      <c r="I31" s="103">
        <v>5</v>
      </c>
      <c r="J31" s="112">
        <f>'Tribal MPA subset admissions'!E31+'General MPA subset admission'!J31</f>
        <v>2</v>
      </c>
      <c r="K31" s="103">
        <v>0</v>
      </c>
      <c r="L31" s="112">
        <f>'Tribal MPA subset admissions'!F31+'General MPA subset admission'!L31</f>
        <v>5</v>
      </c>
      <c r="M31" s="68" t="s">
        <v>110</v>
      </c>
    </row>
    <row r="32" spans="1:14" x14ac:dyDescent="0.2">
      <c r="A32" s="64" t="s">
        <v>92</v>
      </c>
      <c r="B32" s="65">
        <f>B31/B19</f>
        <v>0.5</v>
      </c>
      <c r="C32" s="65">
        <f>C31/C19</f>
        <v>0.66666666666666663</v>
      </c>
      <c r="D32" s="65">
        <f>D31/D19</f>
        <v>0.5</v>
      </c>
      <c r="E32" s="65">
        <f>E31/E19</f>
        <v>0.66666666666666663</v>
      </c>
      <c r="F32" s="65">
        <f>F31/F19</f>
        <v>0.5714285714285714</v>
      </c>
      <c r="G32" s="72" t="s">
        <v>97</v>
      </c>
      <c r="H32" s="65">
        <f>H31/H19</f>
        <v>0.63636363636363635</v>
      </c>
      <c r="I32" s="65">
        <f>I31/I19</f>
        <v>0.83333333333333337</v>
      </c>
      <c r="J32" s="65">
        <f>J31/J19</f>
        <v>0.66666666666666663</v>
      </c>
      <c r="K32" s="65">
        <f>K31/K19</f>
        <v>0</v>
      </c>
      <c r="L32" s="65">
        <f>L31/L19</f>
        <v>0.83333333333333337</v>
      </c>
      <c r="M32" s="69">
        <f>SUM(H31:L31)/SUM(H19:L19)</f>
        <v>0.6333333333333333</v>
      </c>
    </row>
    <row r="33" spans="1:12" x14ac:dyDescent="0.2">
      <c r="A33" s="94" t="s">
        <v>59</v>
      </c>
      <c r="B33" s="94">
        <v>23</v>
      </c>
      <c r="C33" s="94">
        <v>15</v>
      </c>
      <c r="D33" s="110">
        <f>'Tribal MPA subset admissions'!B33+'General MPA subset admission'!D33</f>
        <v>10</v>
      </c>
      <c r="E33" s="94">
        <v>14</v>
      </c>
      <c r="F33" s="110">
        <f>'Tribal MPA subset admissions'!C33+'General MPA subset admission'!F33</f>
        <v>16</v>
      </c>
      <c r="G33" s="63">
        <v>9</v>
      </c>
      <c r="H33" s="113">
        <f>'Tribal MPA subset admissions'!D33+'General MPA subset admission'!H33</f>
        <v>46</v>
      </c>
      <c r="I33" s="63">
        <v>19</v>
      </c>
      <c r="J33" s="79">
        <f>'Tribal MPA subset admissions'!E33+'General MPA subset admission'!J33</f>
        <v>18</v>
      </c>
      <c r="K33" s="63">
        <v>28</v>
      </c>
      <c r="L33" s="79">
        <f>'Tribal MPA subset admissions'!F33+'General MPA subset admission'!L33</f>
        <v>8</v>
      </c>
    </row>
    <row r="34" spans="1:12" x14ac:dyDescent="0.2">
      <c r="A34" s="94" t="s">
        <v>60</v>
      </c>
      <c r="B34" s="94">
        <v>0</v>
      </c>
      <c r="C34" s="94">
        <v>2</v>
      </c>
      <c r="D34" s="110">
        <f>'Tribal MPA subset admissions'!B34+'General MPA subset admission'!D34</f>
        <v>1</v>
      </c>
      <c r="E34" s="94">
        <v>2</v>
      </c>
      <c r="F34" s="110">
        <f>'Tribal MPA subset admissions'!C34+'General MPA subset admission'!F34</f>
        <v>1</v>
      </c>
      <c r="G34" s="63">
        <v>0</v>
      </c>
      <c r="H34" s="113">
        <f>'Tribal MPA subset admissions'!D34+'General MPA subset admission'!H34</f>
        <v>3</v>
      </c>
      <c r="I34" s="63">
        <v>10</v>
      </c>
      <c r="J34" s="79">
        <f>'Tribal MPA subset admissions'!E34+'General MPA subset admission'!J34</f>
        <v>18</v>
      </c>
      <c r="K34" s="63">
        <v>0</v>
      </c>
      <c r="L34" s="79">
        <f>'Tribal MPA subset admissions'!F34+'General MPA subset admission'!L34</f>
        <v>11</v>
      </c>
    </row>
    <row r="35" spans="1:12" x14ac:dyDescent="0.2">
      <c r="A35" s="94" t="s">
        <v>61</v>
      </c>
      <c r="B35" s="94">
        <v>26</v>
      </c>
      <c r="C35" s="94">
        <v>25</v>
      </c>
      <c r="D35" s="110">
        <f>'Tribal MPA subset admissions'!B35+'General MPA subset admission'!D35</f>
        <v>48</v>
      </c>
      <c r="E35" s="94">
        <v>28</v>
      </c>
      <c r="F35" s="110">
        <f>'Tribal MPA subset admissions'!C35+'General MPA subset admission'!F35</f>
        <v>39</v>
      </c>
      <c r="G35" s="63">
        <v>41</v>
      </c>
      <c r="H35" s="113">
        <f>'Tribal MPA subset admissions'!D35+'General MPA subset admission'!H35</f>
        <v>24</v>
      </c>
      <c r="I35" s="63">
        <v>27</v>
      </c>
      <c r="J35" s="79">
        <f>'Tribal MPA subset admissions'!E35+'General MPA subset admission'!J35</f>
        <v>29</v>
      </c>
      <c r="K35" s="63">
        <v>32</v>
      </c>
      <c r="L35" s="79">
        <f>'Tribal MPA subset admissions'!F35+'General MPA subset admission'!L35</f>
        <v>57</v>
      </c>
    </row>
    <row r="36" spans="1:12" x14ac:dyDescent="0.2">
      <c r="A36" s="7" t="s">
        <v>62</v>
      </c>
      <c r="B36" s="101">
        <f t="shared" ref="B36:L36" si="11">(B34+B35)/B23</f>
        <v>0.53061224489795922</v>
      </c>
      <c r="C36" s="101">
        <f t="shared" si="11"/>
        <v>0.6428571428571429</v>
      </c>
      <c r="D36" s="101">
        <f t="shared" si="11"/>
        <v>0.83050847457627119</v>
      </c>
      <c r="E36" s="101">
        <f t="shared" si="11"/>
        <v>0.68181818181818177</v>
      </c>
      <c r="F36" s="107">
        <f t="shared" si="11"/>
        <v>0.7142857142857143</v>
      </c>
      <c r="G36" s="106">
        <f t="shared" si="11"/>
        <v>0.82</v>
      </c>
      <c r="H36" s="106">
        <f t="shared" si="11"/>
        <v>0.36986301369863012</v>
      </c>
      <c r="I36" s="106">
        <f t="shared" si="11"/>
        <v>0.6607142857142857</v>
      </c>
      <c r="J36" s="106">
        <f t="shared" si="11"/>
        <v>0.72307692307692306</v>
      </c>
      <c r="K36" s="106">
        <f t="shared" si="11"/>
        <v>0.53333333333333333</v>
      </c>
      <c r="L36" s="106">
        <f t="shared" si="11"/>
        <v>0.89473684210526316</v>
      </c>
    </row>
    <row r="37" spans="1:12" x14ac:dyDescent="0.2">
      <c r="A37" s="103" t="s">
        <v>63</v>
      </c>
      <c r="B37" s="115">
        <v>27</v>
      </c>
      <c r="C37" s="115">
        <v>23</v>
      </c>
      <c r="D37" s="111">
        <f>'Tribal MPA subset admissions'!B37+'General MPA subset admission'!D37</f>
        <v>20</v>
      </c>
      <c r="E37" s="115">
        <v>22</v>
      </c>
      <c r="F37" s="111">
        <f>'Tribal MPA subset admissions'!C37+'General MPA subset admission'!F37</f>
        <v>22</v>
      </c>
      <c r="G37" s="103">
        <v>30</v>
      </c>
      <c r="H37" s="114">
        <f>'Tribal MPA subset admissions'!D37+'General MPA subset admission'!H37</f>
        <v>32</v>
      </c>
      <c r="I37" s="103">
        <v>23</v>
      </c>
      <c r="J37" s="112">
        <f>'Tribal MPA subset admissions'!E37+'General MPA subset admission'!J37</f>
        <v>33</v>
      </c>
      <c r="K37" s="103">
        <v>22</v>
      </c>
      <c r="L37" s="131">
        <f>'Tribal MPA subset admissions'!F37+'General MPA subset admission'!L37</f>
        <v>40</v>
      </c>
    </row>
    <row r="38" spans="1:12" x14ac:dyDescent="0.2">
      <c r="A38" s="64" t="s">
        <v>64</v>
      </c>
      <c r="B38" s="65">
        <f t="shared" ref="B38:L38" si="12">B37/B23</f>
        <v>0.55102040816326525</v>
      </c>
      <c r="C38" s="65">
        <f t="shared" si="12"/>
        <v>0.54761904761904767</v>
      </c>
      <c r="D38" s="65">
        <f t="shared" si="12"/>
        <v>0.33898305084745761</v>
      </c>
      <c r="E38" s="65">
        <f t="shared" si="12"/>
        <v>0.5</v>
      </c>
      <c r="F38" s="67">
        <f t="shared" si="12"/>
        <v>0.39285714285714285</v>
      </c>
      <c r="G38" s="66">
        <f t="shared" si="12"/>
        <v>0.6</v>
      </c>
      <c r="H38" s="66">
        <f t="shared" si="12"/>
        <v>0.43835616438356162</v>
      </c>
      <c r="I38" s="66">
        <f t="shared" si="12"/>
        <v>0.4107142857142857</v>
      </c>
      <c r="J38" s="66">
        <f t="shared" si="12"/>
        <v>0.50769230769230766</v>
      </c>
      <c r="K38" s="66">
        <f t="shared" si="12"/>
        <v>0.36666666666666664</v>
      </c>
      <c r="L38" s="66">
        <f t="shared" si="12"/>
        <v>0.52631578947368418</v>
      </c>
    </row>
    <row r="39" spans="1:12" ht="9.75" customHeight="1" x14ac:dyDescent="0.2">
      <c r="A39" s="6"/>
      <c r="B39" s="25"/>
      <c r="C39" s="25"/>
      <c r="D39" s="25"/>
      <c r="E39" s="25"/>
      <c r="F39" s="25"/>
    </row>
    <row r="40" spans="1:12" ht="45" x14ac:dyDescent="0.2">
      <c r="A40" s="7" t="s">
        <v>73</v>
      </c>
      <c r="B40" s="93" t="s">
        <v>148</v>
      </c>
      <c r="C40" s="26"/>
      <c r="D40" s="78">
        <f>'Tribal MPA subset admissions'!B23</f>
        <v>20</v>
      </c>
      <c r="E40" s="26"/>
      <c r="F40" s="78">
        <f>'Tribal MPA subset admissions'!C23</f>
        <v>19</v>
      </c>
      <c r="G40" s="26"/>
      <c r="H40" s="79">
        <f>'Tribal MPA subset admissions'!D23</f>
        <v>18</v>
      </c>
      <c r="I40" s="26"/>
      <c r="J40" s="79">
        <f>'Tribal MPA subset admissions'!E23</f>
        <v>19</v>
      </c>
      <c r="K40" s="26"/>
      <c r="L40" s="79">
        <f>'Tribal MPA subset admissions'!F23</f>
        <v>17</v>
      </c>
    </row>
    <row r="42" spans="1:12" x14ac:dyDescent="0.2">
      <c r="A42" s="1" t="s">
        <v>104</v>
      </c>
    </row>
    <row r="43" spans="1:12" x14ac:dyDescent="0.2">
      <c r="A43" s="1" t="s">
        <v>94</v>
      </c>
    </row>
    <row r="44" spans="1:12" x14ac:dyDescent="0.2">
      <c r="A44" s="1" t="s">
        <v>95</v>
      </c>
    </row>
    <row r="46" spans="1:12" x14ac:dyDescent="0.2">
      <c r="A46" s="24" t="s">
        <v>65</v>
      </c>
    </row>
    <row r="47" spans="1:12" x14ac:dyDescent="0.2">
      <c r="A47" s="24" t="s">
        <v>93</v>
      </c>
    </row>
    <row r="48" spans="1:12" x14ac:dyDescent="0.2">
      <c r="A48" s="24" t="s">
        <v>67</v>
      </c>
    </row>
    <row r="49" spans="1:1" x14ac:dyDescent="0.2">
      <c r="A49" s="24" t="s">
        <v>112</v>
      </c>
    </row>
  </sheetData>
  <phoneticPr fontId="17" type="noConversion"/>
  <pageMargins left="0.5" right="0.5" top="1" bottom="1" header="0.5" footer="0.5"/>
  <pageSetup scale="63" orientation="portrait" horizontalDpi="1200" verticalDpi="1200" r:id="rId1"/>
  <headerFooter alignWithMargins="0">
    <oddFooter>&amp;L&amp;8Summary of graduate prog admissions.xls&amp;R&amp;8Institutional Research and Assessment - lkc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selection activeCell="H19" sqref="H19"/>
    </sheetView>
  </sheetViews>
  <sheetFormatPr defaultRowHeight="12.75" x14ac:dyDescent="0.2"/>
  <cols>
    <col min="1" max="1" width="40.5703125" bestFit="1" customWidth="1"/>
  </cols>
  <sheetData>
    <row r="1" spans="1:11" ht="15.75" x14ac:dyDescent="0.25">
      <c r="A1" s="5" t="s">
        <v>74</v>
      </c>
    </row>
    <row r="3" spans="1:11" x14ac:dyDescent="0.2">
      <c r="A3" s="3" t="s">
        <v>37</v>
      </c>
      <c r="B3" s="3" t="s">
        <v>40</v>
      </c>
      <c r="C3" s="3" t="s">
        <v>72</v>
      </c>
      <c r="D3" s="3" t="s">
        <v>102</v>
      </c>
      <c r="E3" s="3" t="s">
        <v>129</v>
      </c>
      <c r="F3" s="3" t="s">
        <v>178</v>
      </c>
    </row>
    <row r="4" spans="1:11" ht="19.5" customHeight="1" x14ac:dyDescent="0.2">
      <c r="A4" s="35" t="s">
        <v>42</v>
      </c>
      <c r="B4" s="35">
        <f>SUM(B6:B8)</f>
        <v>22</v>
      </c>
      <c r="C4" s="35">
        <f>SUM(C6:C8)</f>
        <v>29</v>
      </c>
      <c r="D4" s="35">
        <f>SUM(D6:D8)</f>
        <v>28</v>
      </c>
      <c r="E4" s="35">
        <f>SUM(E6:E8)</f>
        <v>29</v>
      </c>
      <c r="F4" s="35">
        <f>SUM(F6:F8)</f>
        <v>22</v>
      </c>
    </row>
    <row r="5" spans="1:11" ht="25.5" x14ac:dyDescent="0.2">
      <c r="A5" s="21" t="s">
        <v>43</v>
      </c>
      <c r="B5" s="29">
        <v>19</v>
      </c>
      <c r="C5" s="29">
        <v>19</v>
      </c>
      <c r="D5" s="29">
        <v>21</v>
      </c>
      <c r="E5" s="29">
        <v>22</v>
      </c>
      <c r="F5" s="132">
        <v>18</v>
      </c>
    </row>
    <row r="6" spans="1:11" ht="20.25" customHeight="1" x14ac:dyDescent="0.2">
      <c r="A6" s="100" t="s">
        <v>83</v>
      </c>
      <c r="B6" s="100">
        <v>21</v>
      </c>
      <c r="C6" s="100">
        <v>23</v>
      </c>
      <c r="D6" s="100">
        <v>22</v>
      </c>
      <c r="E6" s="100">
        <v>26</v>
      </c>
      <c r="F6" s="133">
        <v>20</v>
      </c>
    </row>
    <row r="7" spans="1:11" ht="19.5" customHeight="1" x14ac:dyDescent="0.2">
      <c r="A7" s="21" t="s">
        <v>44</v>
      </c>
      <c r="B7" s="21">
        <v>1</v>
      </c>
      <c r="C7" s="21">
        <v>4</v>
      </c>
      <c r="D7" s="21">
        <v>2</v>
      </c>
      <c r="E7" s="21">
        <v>2</v>
      </c>
      <c r="F7" s="132">
        <v>1</v>
      </c>
    </row>
    <row r="8" spans="1:11" ht="25.5" x14ac:dyDescent="0.2">
      <c r="A8" s="100" t="s">
        <v>84</v>
      </c>
      <c r="B8" s="100">
        <v>0</v>
      </c>
      <c r="C8" s="100">
        <v>2</v>
      </c>
      <c r="D8" s="100">
        <v>4</v>
      </c>
      <c r="E8" s="100">
        <v>1</v>
      </c>
      <c r="F8" s="133">
        <v>1</v>
      </c>
    </row>
    <row r="10" spans="1:11" x14ac:dyDescent="0.2">
      <c r="A10" s="3" t="s">
        <v>45</v>
      </c>
      <c r="B10" s="3" t="s">
        <v>40</v>
      </c>
      <c r="C10" s="3" t="s">
        <v>72</v>
      </c>
      <c r="D10" s="3" t="s">
        <v>102</v>
      </c>
      <c r="E10" s="3" t="s">
        <v>129</v>
      </c>
      <c r="F10" s="3" t="s">
        <v>178</v>
      </c>
    </row>
    <row r="11" spans="1:11" ht="21" customHeight="1" x14ac:dyDescent="0.2">
      <c r="A11" s="35" t="s">
        <v>46</v>
      </c>
      <c r="B11" s="35">
        <f>B15+B17+B19</f>
        <v>22</v>
      </c>
      <c r="C11" s="35">
        <f>C15+C17+C19</f>
        <v>28</v>
      </c>
      <c r="D11" s="35">
        <f>D15+D17+D19</f>
        <v>26</v>
      </c>
      <c r="E11" s="35">
        <f>E15+E17+E19</f>
        <v>26</v>
      </c>
      <c r="F11" s="35">
        <f>F15+F17+F19</f>
        <v>20</v>
      </c>
      <c r="K11" s="27"/>
    </row>
    <row r="12" spans="1:11" ht="16.5" customHeight="1" x14ac:dyDescent="0.2">
      <c r="A12" s="35" t="s">
        <v>47</v>
      </c>
      <c r="B12" s="62">
        <f>B11/B4</f>
        <v>1</v>
      </c>
      <c r="C12" s="62">
        <f>C11/C4</f>
        <v>0.96551724137931039</v>
      </c>
      <c r="D12" s="62">
        <f>D11/D4</f>
        <v>0.9285714285714286</v>
      </c>
      <c r="E12" s="62">
        <f>E11/E4</f>
        <v>0.89655172413793105</v>
      </c>
      <c r="F12" s="62">
        <f>F11/F4</f>
        <v>0.90909090909090906</v>
      </c>
      <c r="K12" s="27"/>
    </row>
    <row r="13" spans="1:11" x14ac:dyDescent="0.2">
      <c r="A13" s="97" t="s">
        <v>48</v>
      </c>
      <c r="B13" s="98">
        <v>19</v>
      </c>
      <c r="C13" s="98">
        <v>19</v>
      </c>
      <c r="D13" s="98">
        <v>20</v>
      </c>
      <c r="E13" s="98">
        <v>21</v>
      </c>
      <c r="F13" s="154">
        <v>16</v>
      </c>
    </row>
    <row r="14" spans="1:11" x14ac:dyDescent="0.2">
      <c r="A14" s="41" t="s">
        <v>49</v>
      </c>
      <c r="B14" s="99">
        <f>B13/B5</f>
        <v>1</v>
      </c>
      <c r="C14" s="99">
        <f>C13/C5</f>
        <v>1</v>
      </c>
      <c r="D14" s="99">
        <f>D13/D5</f>
        <v>0.95238095238095233</v>
      </c>
      <c r="E14" s="99">
        <f>E13/E5</f>
        <v>0.95454545454545459</v>
      </c>
      <c r="F14" s="99">
        <f>F13/F5</f>
        <v>0.88888888888888884</v>
      </c>
    </row>
    <row r="15" spans="1:11" x14ac:dyDescent="0.2">
      <c r="A15" s="100" t="s">
        <v>85</v>
      </c>
      <c r="B15" s="100">
        <v>21</v>
      </c>
      <c r="C15" s="100">
        <v>22</v>
      </c>
      <c r="D15" s="100">
        <v>20</v>
      </c>
      <c r="E15" s="100">
        <v>23</v>
      </c>
      <c r="F15" s="133">
        <v>18</v>
      </c>
    </row>
    <row r="16" spans="1:11" x14ac:dyDescent="0.2">
      <c r="A16" s="64" t="s">
        <v>86</v>
      </c>
      <c r="B16" s="65">
        <f>B15/B6</f>
        <v>1</v>
      </c>
      <c r="C16" s="65">
        <f>C15/C6</f>
        <v>0.95652173913043481</v>
      </c>
      <c r="D16" s="65">
        <f>D15/D6</f>
        <v>0.90909090909090906</v>
      </c>
      <c r="E16" s="65">
        <f>E15/E6</f>
        <v>0.88461538461538458</v>
      </c>
      <c r="F16" s="65">
        <f>F15/F6</f>
        <v>0.9</v>
      </c>
    </row>
    <row r="17" spans="1:6" x14ac:dyDescent="0.2">
      <c r="A17" s="97" t="s">
        <v>50</v>
      </c>
      <c r="B17" s="97">
        <v>1</v>
      </c>
      <c r="C17" s="97">
        <v>4</v>
      </c>
      <c r="D17" s="97">
        <v>2</v>
      </c>
      <c r="E17" s="97">
        <v>2</v>
      </c>
      <c r="F17" s="154">
        <v>1</v>
      </c>
    </row>
    <row r="18" spans="1:6" x14ac:dyDescent="0.2">
      <c r="A18" s="7" t="s">
        <v>51</v>
      </c>
      <c r="B18" s="101">
        <f>B17/B7</f>
        <v>1</v>
      </c>
      <c r="C18" s="101">
        <f>C17/C7</f>
        <v>1</v>
      </c>
      <c r="D18" s="101">
        <f>D17/D7</f>
        <v>1</v>
      </c>
      <c r="E18" s="101">
        <f>E17/E7</f>
        <v>1</v>
      </c>
      <c r="F18" s="153">
        <f>F17/F7</f>
        <v>1</v>
      </c>
    </row>
    <row r="19" spans="1:6" x14ac:dyDescent="0.2">
      <c r="A19" s="100" t="s">
        <v>88</v>
      </c>
      <c r="B19" s="100">
        <v>0</v>
      </c>
      <c r="C19" s="100">
        <v>2</v>
      </c>
      <c r="D19" s="100">
        <v>4</v>
      </c>
      <c r="E19" s="100">
        <v>1</v>
      </c>
      <c r="F19" s="133">
        <v>1</v>
      </c>
    </row>
    <row r="20" spans="1:6" x14ac:dyDescent="0.2">
      <c r="A20" s="64" t="s">
        <v>87</v>
      </c>
      <c r="B20" s="65" t="e">
        <f>B19/B8</f>
        <v>#DIV/0!</v>
      </c>
      <c r="C20" s="65">
        <f>C19/C8</f>
        <v>1</v>
      </c>
      <c r="D20" s="65">
        <f>D19/D8</f>
        <v>1</v>
      </c>
      <c r="E20" s="65">
        <f>E19/E8</f>
        <v>1</v>
      </c>
      <c r="F20" s="65">
        <f>F19/F8</f>
        <v>1</v>
      </c>
    </row>
    <row r="22" spans="1:6" x14ac:dyDescent="0.2">
      <c r="A22" s="3" t="s">
        <v>52</v>
      </c>
      <c r="B22" s="3" t="s">
        <v>40</v>
      </c>
      <c r="C22" s="3" t="s">
        <v>72</v>
      </c>
      <c r="D22" s="3" t="s">
        <v>102</v>
      </c>
      <c r="E22" s="3" t="s">
        <v>129</v>
      </c>
      <c r="F22" s="3" t="s">
        <v>178</v>
      </c>
    </row>
    <row r="23" spans="1:6" ht="22.5" customHeight="1" x14ac:dyDescent="0.2">
      <c r="A23" s="35" t="s">
        <v>53</v>
      </c>
      <c r="B23" s="3">
        <f>B27+B29+B31</f>
        <v>20</v>
      </c>
      <c r="C23" s="3">
        <f>C27+C29+C31</f>
        <v>19</v>
      </c>
      <c r="D23" s="3">
        <f>D27+D29+D31</f>
        <v>18</v>
      </c>
      <c r="E23" s="3">
        <f>E27+E29+E31</f>
        <v>19</v>
      </c>
      <c r="F23" s="3">
        <f>F27+F29+F31</f>
        <v>17</v>
      </c>
    </row>
    <row r="24" spans="1:6" ht="15.75" customHeight="1" x14ac:dyDescent="0.2">
      <c r="A24" s="35" t="s">
        <v>54</v>
      </c>
      <c r="B24" s="62">
        <f>B23/B11</f>
        <v>0.90909090909090906</v>
      </c>
      <c r="C24" s="62">
        <f>C23/C11</f>
        <v>0.6785714285714286</v>
      </c>
      <c r="D24" s="62">
        <f>D23/D11</f>
        <v>0.69230769230769229</v>
      </c>
      <c r="E24" s="62">
        <f>E23/E11</f>
        <v>0.73076923076923073</v>
      </c>
      <c r="F24" s="62">
        <f>F23/F11</f>
        <v>0.85</v>
      </c>
    </row>
    <row r="25" spans="1:6" x14ac:dyDescent="0.2">
      <c r="A25" s="21" t="s">
        <v>55</v>
      </c>
      <c r="B25" s="29">
        <v>17</v>
      </c>
      <c r="C25" s="29">
        <v>14</v>
      </c>
      <c r="D25" s="29">
        <v>15</v>
      </c>
      <c r="E25" s="29">
        <v>18</v>
      </c>
      <c r="F25" s="132">
        <v>13</v>
      </c>
    </row>
    <row r="26" spans="1:6" x14ac:dyDescent="0.2">
      <c r="A26" s="41" t="s">
        <v>56</v>
      </c>
      <c r="B26" s="108">
        <f>B25/B13</f>
        <v>0.89473684210526316</v>
      </c>
      <c r="C26" s="99">
        <f>C25/C13</f>
        <v>0.73684210526315785</v>
      </c>
      <c r="D26" s="99">
        <f>D25/D13</f>
        <v>0.75</v>
      </c>
      <c r="E26" s="99">
        <f>E25/E13</f>
        <v>0.8571428571428571</v>
      </c>
      <c r="F26" s="99">
        <f>F25/F13</f>
        <v>0.8125</v>
      </c>
    </row>
    <row r="27" spans="1:6" x14ac:dyDescent="0.2">
      <c r="A27" s="100" t="s">
        <v>89</v>
      </c>
      <c r="B27" s="100">
        <v>19</v>
      </c>
      <c r="C27" s="100">
        <v>17</v>
      </c>
      <c r="D27" s="100">
        <v>16</v>
      </c>
      <c r="E27" s="100">
        <v>18</v>
      </c>
      <c r="F27" s="133">
        <v>15</v>
      </c>
    </row>
    <row r="28" spans="1:6" x14ac:dyDescent="0.2">
      <c r="A28" s="64" t="s">
        <v>90</v>
      </c>
      <c r="B28" s="65">
        <f>B27/B15</f>
        <v>0.90476190476190477</v>
      </c>
      <c r="C28" s="65">
        <f>C27/C15</f>
        <v>0.77272727272727271</v>
      </c>
      <c r="D28" s="65">
        <f>D27/D15</f>
        <v>0.8</v>
      </c>
      <c r="E28" s="65">
        <f>E27/E15</f>
        <v>0.78260869565217395</v>
      </c>
      <c r="F28" s="65">
        <f>F27/F15</f>
        <v>0.83333333333333337</v>
      </c>
    </row>
    <row r="29" spans="1:6" x14ac:dyDescent="0.2">
      <c r="A29" s="21" t="s">
        <v>57</v>
      </c>
      <c r="B29" s="21">
        <v>1</v>
      </c>
      <c r="C29" s="21">
        <v>1</v>
      </c>
      <c r="D29" s="21">
        <v>0</v>
      </c>
      <c r="E29" s="21">
        <v>1</v>
      </c>
      <c r="F29" s="132">
        <v>1</v>
      </c>
    </row>
    <row r="30" spans="1:6" x14ac:dyDescent="0.2">
      <c r="A30" s="7" t="s">
        <v>58</v>
      </c>
      <c r="B30" s="101">
        <f>B29/B17</f>
        <v>1</v>
      </c>
      <c r="C30" s="101">
        <f>C29/C17</f>
        <v>0.25</v>
      </c>
      <c r="D30" s="101">
        <f>D29/D17</f>
        <v>0</v>
      </c>
      <c r="E30" s="101">
        <f>E29/E17</f>
        <v>0.5</v>
      </c>
      <c r="F30" s="101">
        <f>F29/F17</f>
        <v>1</v>
      </c>
    </row>
    <row r="31" spans="1:6" x14ac:dyDescent="0.2">
      <c r="A31" s="100" t="s">
        <v>91</v>
      </c>
      <c r="B31" s="100">
        <v>0</v>
      </c>
      <c r="C31" s="100">
        <v>1</v>
      </c>
      <c r="D31" s="100">
        <v>2</v>
      </c>
      <c r="E31" s="100">
        <v>0</v>
      </c>
      <c r="F31" s="133">
        <v>1</v>
      </c>
    </row>
    <row r="32" spans="1:6" x14ac:dyDescent="0.2">
      <c r="A32" s="64" t="s">
        <v>92</v>
      </c>
      <c r="B32" s="65" t="e">
        <f>B31/B19</f>
        <v>#DIV/0!</v>
      </c>
      <c r="C32" s="65">
        <f>C31/C19</f>
        <v>0.5</v>
      </c>
      <c r="D32" s="65">
        <f>D31/D19</f>
        <v>0.5</v>
      </c>
      <c r="E32" s="65">
        <f>E31/E19</f>
        <v>0</v>
      </c>
      <c r="F32" s="65">
        <f>F31/F19</f>
        <v>1</v>
      </c>
    </row>
    <row r="33" spans="1:6" x14ac:dyDescent="0.2">
      <c r="A33" s="22" t="s">
        <v>59</v>
      </c>
      <c r="B33" s="30">
        <v>5</v>
      </c>
      <c r="C33" s="30">
        <v>3</v>
      </c>
      <c r="D33" s="30">
        <v>3</v>
      </c>
      <c r="E33" s="30">
        <v>4</v>
      </c>
      <c r="F33" s="23">
        <v>2</v>
      </c>
    </row>
    <row r="34" spans="1:6" x14ac:dyDescent="0.2">
      <c r="A34" s="22" t="s">
        <v>60</v>
      </c>
      <c r="B34" s="30">
        <v>0</v>
      </c>
      <c r="C34" s="30">
        <v>0</v>
      </c>
      <c r="D34" s="30">
        <v>2</v>
      </c>
      <c r="E34" s="30">
        <v>7</v>
      </c>
      <c r="F34" s="23">
        <v>3</v>
      </c>
    </row>
    <row r="35" spans="1:6" x14ac:dyDescent="0.2">
      <c r="A35" s="22" t="s">
        <v>61</v>
      </c>
      <c r="B35" s="30">
        <v>15</v>
      </c>
      <c r="C35" s="30">
        <v>16</v>
      </c>
      <c r="D35" s="30">
        <v>13</v>
      </c>
      <c r="E35" s="30">
        <v>8</v>
      </c>
      <c r="F35" s="23">
        <v>12</v>
      </c>
    </row>
    <row r="36" spans="1:6" x14ac:dyDescent="0.2">
      <c r="A36" s="7" t="s">
        <v>62</v>
      </c>
      <c r="B36" s="101">
        <f>(B34+B35)/B23</f>
        <v>0.75</v>
      </c>
      <c r="C36" s="107">
        <f>(C34+C35)/C23</f>
        <v>0.84210526315789469</v>
      </c>
      <c r="D36" s="107">
        <f>(D34+D35)/D23</f>
        <v>0.83333333333333337</v>
      </c>
      <c r="E36" s="107">
        <f>(E34+E35)/E23</f>
        <v>0.78947368421052633</v>
      </c>
      <c r="F36" s="107">
        <f>(F34+F35)/F23</f>
        <v>0.88235294117647056</v>
      </c>
    </row>
    <row r="37" spans="1:6" x14ac:dyDescent="0.2">
      <c r="A37" s="103" t="s">
        <v>63</v>
      </c>
      <c r="B37" s="115">
        <v>9</v>
      </c>
      <c r="C37" s="115">
        <v>6</v>
      </c>
      <c r="D37" s="115">
        <v>7</v>
      </c>
      <c r="E37" s="115">
        <v>11</v>
      </c>
      <c r="F37" s="116">
        <v>13</v>
      </c>
    </row>
    <row r="38" spans="1:6" x14ac:dyDescent="0.2">
      <c r="A38" s="64" t="s">
        <v>64</v>
      </c>
      <c r="B38" s="65">
        <f>B37/B23</f>
        <v>0.45</v>
      </c>
      <c r="C38" s="67">
        <f>C37/C23</f>
        <v>0.31578947368421051</v>
      </c>
      <c r="D38" s="67">
        <f>D37/D23</f>
        <v>0.3888888888888889</v>
      </c>
      <c r="E38" s="67">
        <f>E37/E23</f>
        <v>0.57894736842105265</v>
      </c>
      <c r="F38" s="67">
        <f>F37/F23</f>
        <v>0.76470588235294112</v>
      </c>
    </row>
    <row r="40" spans="1:6" x14ac:dyDescent="0.2">
      <c r="A40" s="1" t="s">
        <v>104</v>
      </c>
    </row>
    <row r="41" spans="1:6" x14ac:dyDescent="0.2">
      <c r="A41" s="1" t="s">
        <v>94</v>
      </c>
    </row>
    <row r="42" spans="1:6" x14ac:dyDescent="0.2">
      <c r="A42" s="1" t="s">
        <v>95</v>
      </c>
    </row>
    <row r="44" spans="1:6" x14ac:dyDescent="0.2">
      <c r="A44" s="1" t="s">
        <v>75</v>
      </c>
    </row>
    <row r="45" spans="1:6" x14ac:dyDescent="0.2">
      <c r="A45" s="1" t="s">
        <v>76</v>
      </c>
    </row>
  </sheetData>
  <phoneticPr fontId="17" type="noConversion"/>
  <pageMargins left="0.5" right="0.5" top="1" bottom="1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Normal="100" workbookViewId="0">
      <selection activeCell="J44" sqref="J44"/>
    </sheetView>
  </sheetViews>
  <sheetFormatPr defaultRowHeight="12.75" x14ac:dyDescent="0.2"/>
  <cols>
    <col min="1" max="1" width="30.5703125" customWidth="1"/>
    <col min="7" max="9" width="9" bestFit="1" customWidth="1"/>
    <col min="10" max="12" width="9" customWidth="1"/>
  </cols>
  <sheetData>
    <row r="1" spans="1:12" ht="15.75" x14ac:dyDescent="0.25">
      <c r="A1" s="5" t="s">
        <v>78</v>
      </c>
    </row>
    <row r="2" spans="1:12" ht="24.75" customHeight="1" x14ac:dyDescent="0.2">
      <c r="A2" s="205" t="s">
        <v>146</v>
      </c>
      <c r="B2" s="206"/>
      <c r="C2" s="206"/>
      <c r="D2" s="206"/>
      <c r="E2" s="206"/>
      <c r="F2" s="206"/>
      <c r="G2" s="206"/>
      <c r="H2" s="75"/>
      <c r="I2" s="75"/>
      <c r="J2" s="75"/>
      <c r="K2" s="75"/>
      <c r="L2" s="75"/>
    </row>
    <row r="3" spans="1:12" x14ac:dyDescent="0.2">
      <c r="A3" s="3" t="s">
        <v>37</v>
      </c>
      <c r="B3" s="3" t="s">
        <v>38</v>
      </c>
      <c r="C3" s="3" t="s">
        <v>39</v>
      </c>
      <c r="D3" s="3" t="s">
        <v>40</v>
      </c>
      <c r="E3" s="3" t="s">
        <v>41</v>
      </c>
      <c r="F3" s="3" t="s">
        <v>72</v>
      </c>
      <c r="G3" s="3" t="s">
        <v>79</v>
      </c>
      <c r="H3" s="3" t="s">
        <v>102</v>
      </c>
      <c r="I3" s="3" t="s">
        <v>120</v>
      </c>
      <c r="J3" s="3" t="s">
        <v>129</v>
      </c>
      <c r="K3" s="3" t="s">
        <v>147</v>
      </c>
      <c r="L3" s="3" t="s">
        <v>178</v>
      </c>
    </row>
    <row r="4" spans="1:12" ht="18.75" customHeight="1" x14ac:dyDescent="0.2">
      <c r="A4" s="35" t="s">
        <v>42</v>
      </c>
      <c r="B4" s="35">
        <f>SUM(B6:B8)</f>
        <v>68</v>
      </c>
      <c r="C4" s="35">
        <f t="shared" ref="C4:J4" si="0">SUM(C6:C8)</f>
        <v>64</v>
      </c>
      <c r="D4" s="35">
        <f t="shared" si="0"/>
        <v>56</v>
      </c>
      <c r="E4" s="35">
        <f t="shared" si="0"/>
        <v>63</v>
      </c>
      <c r="F4" s="35">
        <f t="shared" si="0"/>
        <v>62</v>
      </c>
      <c r="G4" s="35">
        <f t="shared" si="0"/>
        <v>71</v>
      </c>
      <c r="H4" s="35">
        <f t="shared" si="0"/>
        <v>93</v>
      </c>
      <c r="I4" s="35">
        <f t="shared" si="0"/>
        <v>107</v>
      </c>
      <c r="J4" s="35">
        <f t="shared" si="0"/>
        <v>93</v>
      </c>
      <c r="K4" s="35">
        <f>SUM(K6:K8)</f>
        <v>129</v>
      </c>
      <c r="L4" s="152">
        <v>97</v>
      </c>
    </row>
    <row r="5" spans="1:12" ht="25.5" x14ac:dyDescent="0.2">
      <c r="A5" s="21" t="s">
        <v>43</v>
      </c>
      <c r="B5" s="21">
        <v>22</v>
      </c>
      <c r="C5" s="21">
        <v>12</v>
      </c>
      <c r="D5" s="21">
        <v>11</v>
      </c>
      <c r="E5" s="21">
        <v>15</v>
      </c>
      <c r="F5" s="29">
        <v>12</v>
      </c>
      <c r="G5" s="23">
        <v>21</v>
      </c>
      <c r="H5" s="23">
        <v>23</v>
      </c>
      <c r="I5" s="23">
        <v>28</v>
      </c>
      <c r="J5" s="23">
        <v>28</v>
      </c>
      <c r="K5" s="30">
        <v>35</v>
      </c>
      <c r="L5" s="23">
        <v>25</v>
      </c>
    </row>
    <row r="6" spans="1:12" ht="25.5" x14ac:dyDescent="0.2">
      <c r="A6" s="21" t="s">
        <v>83</v>
      </c>
      <c r="B6" s="100">
        <v>59</v>
      </c>
      <c r="C6" s="100">
        <v>57</v>
      </c>
      <c r="D6" s="100">
        <v>45</v>
      </c>
      <c r="E6" s="100">
        <v>53</v>
      </c>
      <c r="F6" s="102">
        <v>52</v>
      </c>
      <c r="G6" s="103">
        <v>69</v>
      </c>
      <c r="H6" s="103">
        <v>76</v>
      </c>
      <c r="I6" s="103">
        <v>96</v>
      </c>
      <c r="J6" s="103">
        <v>84</v>
      </c>
      <c r="K6" s="104">
        <v>115</v>
      </c>
      <c r="L6" s="103">
        <v>86</v>
      </c>
    </row>
    <row r="7" spans="1:12" ht="25.5" x14ac:dyDescent="0.2">
      <c r="A7" s="21" t="s">
        <v>44</v>
      </c>
      <c r="B7" s="21">
        <v>4</v>
      </c>
      <c r="C7" s="21">
        <v>4</v>
      </c>
      <c r="D7" s="21">
        <v>7</v>
      </c>
      <c r="E7" s="21">
        <v>3</v>
      </c>
      <c r="F7" s="29">
        <v>4</v>
      </c>
      <c r="G7" s="23">
        <v>2</v>
      </c>
      <c r="H7" s="23">
        <v>8</v>
      </c>
      <c r="I7" s="23">
        <v>5</v>
      </c>
      <c r="J7" s="23">
        <v>5</v>
      </c>
      <c r="K7" s="30">
        <v>8</v>
      </c>
      <c r="L7" s="23">
        <v>6</v>
      </c>
    </row>
    <row r="8" spans="1:12" ht="25.5" x14ac:dyDescent="0.2">
      <c r="A8" s="21" t="s">
        <v>84</v>
      </c>
      <c r="B8" s="100">
        <v>5</v>
      </c>
      <c r="C8" s="100">
        <v>3</v>
      </c>
      <c r="D8" s="100">
        <v>4</v>
      </c>
      <c r="E8" s="100">
        <v>7</v>
      </c>
      <c r="F8" s="102">
        <v>6</v>
      </c>
      <c r="G8" s="103">
        <v>0</v>
      </c>
      <c r="H8" s="103">
        <v>9</v>
      </c>
      <c r="I8" s="103">
        <v>6</v>
      </c>
      <c r="J8" s="103">
        <v>4</v>
      </c>
      <c r="K8" s="104">
        <v>6</v>
      </c>
      <c r="L8" s="103">
        <v>5</v>
      </c>
    </row>
    <row r="9" spans="1:12" x14ac:dyDescent="0.2">
      <c r="G9" s="31"/>
      <c r="H9" s="31"/>
      <c r="I9" s="31"/>
      <c r="J9" s="31"/>
      <c r="K9" s="31"/>
      <c r="L9" s="31"/>
    </row>
    <row r="10" spans="1:12" x14ac:dyDescent="0.2">
      <c r="A10" s="3" t="s">
        <v>45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72</v>
      </c>
      <c r="G10" s="3" t="s">
        <v>79</v>
      </c>
      <c r="H10" s="3" t="s">
        <v>102</v>
      </c>
      <c r="I10" s="3" t="s">
        <v>120</v>
      </c>
      <c r="J10" s="3" t="s">
        <v>129</v>
      </c>
      <c r="K10" s="3" t="s">
        <v>147</v>
      </c>
      <c r="L10" s="3" t="s">
        <v>178</v>
      </c>
    </row>
    <row r="11" spans="1:12" ht="15.75" customHeight="1" x14ac:dyDescent="0.2">
      <c r="A11" s="35" t="s">
        <v>46</v>
      </c>
      <c r="B11" s="35">
        <f>B15+B17+B19</f>
        <v>55</v>
      </c>
      <c r="C11" s="35">
        <f t="shared" ref="C11:H11" si="1">C15+C17+C19</f>
        <v>52</v>
      </c>
      <c r="D11" s="35">
        <f t="shared" si="1"/>
        <v>54</v>
      </c>
      <c r="E11" s="35">
        <f t="shared" si="1"/>
        <v>57</v>
      </c>
      <c r="F11" s="35">
        <f t="shared" si="1"/>
        <v>52</v>
      </c>
      <c r="G11" s="35">
        <f t="shared" si="1"/>
        <v>63</v>
      </c>
      <c r="H11" s="35">
        <f t="shared" si="1"/>
        <v>68</v>
      </c>
      <c r="I11" s="35">
        <v>71</v>
      </c>
      <c r="J11" s="35">
        <v>61</v>
      </c>
      <c r="K11" s="35">
        <f>K15+K17+K19</f>
        <v>80</v>
      </c>
      <c r="L11" s="35">
        <f>L15+L17+L19</f>
        <v>77</v>
      </c>
    </row>
    <row r="12" spans="1:12" ht="15.75" customHeight="1" x14ac:dyDescent="0.2">
      <c r="A12" s="35" t="s">
        <v>47</v>
      </c>
      <c r="B12" s="62">
        <f t="shared" ref="B12:L12" si="2">B11/B4</f>
        <v>0.80882352941176472</v>
      </c>
      <c r="C12" s="62">
        <f t="shared" si="2"/>
        <v>0.8125</v>
      </c>
      <c r="D12" s="62">
        <f t="shared" si="2"/>
        <v>0.9642857142857143</v>
      </c>
      <c r="E12" s="62">
        <f t="shared" si="2"/>
        <v>0.90476190476190477</v>
      </c>
      <c r="F12" s="62">
        <f t="shared" si="2"/>
        <v>0.83870967741935487</v>
      </c>
      <c r="G12" s="62">
        <f t="shared" si="2"/>
        <v>0.88732394366197187</v>
      </c>
      <c r="H12" s="62">
        <f t="shared" si="2"/>
        <v>0.73118279569892475</v>
      </c>
      <c r="I12" s="62">
        <f t="shared" si="2"/>
        <v>0.66355140186915884</v>
      </c>
      <c r="J12" s="62">
        <f t="shared" si="2"/>
        <v>0.65591397849462363</v>
      </c>
      <c r="K12" s="62">
        <f t="shared" si="2"/>
        <v>0.62015503875968991</v>
      </c>
      <c r="L12" s="62">
        <f t="shared" si="2"/>
        <v>0.79381443298969068</v>
      </c>
    </row>
    <row r="13" spans="1:12" ht="25.5" x14ac:dyDescent="0.2">
      <c r="A13" s="97" t="s">
        <v>48</v>
      </c>
      <c r="B13" s="97">
        <v>20</v>
      </c>
      <c r="C13" s="97">
        <v>8</v>
      </c>
      <c r="D13" s="97">
        <v>11</v>
      </c>
      <c r="E13" s="97">
        <v>14</v>
      </c>
      <c r="F13" s="98">
        <v>9</v>
      </c>
      <c r="G13" s="63">
        <v>20</v>
      </c>
      <c r="H13" s="63">
        <v>15</v>
      </c>
      <c r="I13" s="63">
        <v>20</v>
      </c>
      <c r="J13" s="63">
        <v>19</v>
      </c>
      <c r="K13" s="105">
        <v>20</v>
      </c>
      <c r="L13" s="105">
        <v>19</v>
      </c>
    </row>
    <row r="14" spans="1:12" x14ac:dyDescent="0.2">
      <c r="A14" s="41" t="s">
        <v>49</v>
      </c>
      <c r="B14" s="108">
        <f t="shared" ref="B14:L14" si="3">B13/B5</f>
        <v>0.90909090909090906</v>
      </c>
      <c r="C14" s="108">
        <f t="shared" si="3"/>
        <v>0.66666666666666663</v>
      </c>
      <c r="D14" s="108">
        <f t="shared" si="3"/>
        <v>1</v>
      </c>
      <c r="E14" s="108">
        <f t="shared" si="3"/>
        <v>0.93333333333333335</v>
      </c>
      <c r="F14" s="99">
        <f t="shared" si="3"/>
        <v>0.75</v>
      </c>
      <c r="G14" s="109">
        <f t="shared" si="3"/>
        <v>0.95238095238095233</v>
      </c>
      <c r="H14" s="109">
        <f t="shared" si="3"/>
        <v>0.65217391304347827</v>
      </c>
      <c r="I14" s="109">
        <f t="shared" si="3"/>
        <v>0.7142857142857143</v>
      </c>
      <c r="J14" s="109">
        <f t="shared" si="3"/>
        <v>0.6785714285714286</v>
      </c>
      <c r="K14" s="99">
        <f t="shared" si="3"/>
        <v>0.5714285714285714</v>
      </c>
      <c r="L14" s="99">
        <f t="shared" si="3"/>
        <v>0.76</v>
      </c>
    </row>
    <row r="15" spans="1:12" x14ac:dyDescent="0.2">
      <c r="A15" s="100" t="s">
        <v>85</v>
      </c>
      <c r="B15" s="100">
        <v>47</v>
      </c>
      <c r="C15" s="100">
        <v>45</v>
      </c>
      <c r="D15" s="100">
        <v>44</v>
      </c>
      <c r="E15" s="100">
        <v>49</v>
      </c>
      <c r="F15" s="102">
        <v>43</v>
      </c>
      <c r="G15" s="103">
        <v>61</v>
      </c>
      <c r="H15" s="103">
        <v>55</v>
      </c>
      <c r="I15" s="103">
        <v>61</v>
      </c>
      <c r="J15" s="103">
        <v>56</v>
      </c>
      <c r="K15" s="104">
        <v>69</v>
      </c>
      <c r="L15" s="104">
        <v>69</v>
      </c>
    </row>
    <row r="16" spans="1:12" x14ac:dyDescent="0.2">
      <c r="A16" s="64" t="s">
        <v>86</v>
      </c>
      <c r="B16" s="65">
        <f t="shared" ref="B16:L16" si="4">B15/B6</f>
        <v>0.79661016949152541</v>
      </c>
      <c r="C16" s="65">
        <f t="shared" si="4"/>
        <v>0.78947368421052633</v>
      </c>
      <c r="D16" s="65">
        <f t="shared" si="4"/>
        <v>0.97777777777777775</v>
      </c>
      <c r="E16" s="65">
        <f t="shared" si="4"/>
        <v>0.92452830188679247</v>
      </c>
      <c r="F16" s="65">
        <f t="shared" si="4"/>
        <v>0.82692307692307687</v>
      </c>
      <c r="G16" s="65">
        <f t="shared" si="4"/>
        <v>0.88405797101449279</v>
      </c>
      <c r="H16" s="65">
        <f t="shared" si="4"/>
        <v>0.72368421052631582</v>
      </c>
      <c r="I16" s="65">
        <f t="shared" si="4"/>
        <v>0.63541666666666663</v>
      </c>
      <c r="J16" s="65">
        <f t="shared" si="4"/>
        <v>0.66666666666666663</v>
      </c>
      <c r="K16" s="67">
        <f t="shared" si="4"/>
        <v>0.6</v>
      </c>
      <c r="L16" s="67">
        <f t="shared" si="4"/>
        <v>0.80232558139534882</v>
      </c>
    </row>
    <row r="17" spans="1:12" x14ac:dyDescent="0.2">
      <c r="A17" s="97" t="s">
        <v>50</v>
      </c>
      <c r="B17" s="97">
        <v>4</v>
      </c>
      <c r="C17" s="97">
        <v>4</v>
      </c>
      <c r="D17" s="97">
        <v>6</v>
      </c>
      <c r="E17" s="97">
        <v>2</v>
      </c>
      <c r="F17" s="98">
        <v>4</v>
      </c>
      <c r="G17" s="63">
        <v>2</v>
      </c>
      <c r="H17" s="63">
        <v>6</v>
      </c>
      <c r="I17" s="63">
        <v>4</v>
      </c>
      <c r="J17" s="63">
        <v>3</v>
      </c>
      <c r="K17" s="105">
        <v>7</v>
      </c>
      <c r="L17" s="105">
        <v>3</v>
      </c>
    </row>
    <row r="18" spans="1:12" x14ac:dyDescent="0.2">
      <c r="A18" s="7" t="s">
        <v>51</v>
      </c>
      <c r="B18" s="101">
        <f t="shared" ref="B18:L18" si="5">B17/B7</f>
        <v>1</v>
      </c>
      <c r="C18" s="101">
        <f t="shared" si="5"/>
        <v>1</v>
      </c>
      <c r="D18" s="101">
        <f t="shared" si="5"/>
        <v>0.8571428571428571</v>
      </c>
      <c r="E18" s="101">
        <f t="shared" si="5"/>
        <v>0.66666666666666663</v>
      </c>
      <c r="F18" s="101">
        <f t="shared" si="5"/>
        <v>1</v>
      </c>
      <c r="G18" s="106">
        <f t="shared" si="5"/>
        <v>1</v>
      </c>
      <c r="H18" s="106">
        <f t="shared" si="5"/>
        <v>0.75</v>
      </c>
      <c r="I18" s="106">
        <f t="shared" si="5"/>
        <v>0.8</v>
      </c>
      <c r="J18" s="106">
        <f t="shared" si="5"/>
        <v>0.6</v>
      </c>
      <c r="K18" s="107">
        <f t="shared" si="5"/>
        <v>0.875</v>
      </c>
      <c r="L18" s="107">
        <f t="shared" si="5"/>
        <v>0.5</v>
      </c>
    </row>
    <row r="19" spans="1:12" x14ac:dyDescent="0.2">
      <c r="A19" s="100" t="s">
        <v>88</v>
      </c>
      <c r="B19" s="100">
        <v>4</v>
      </c>
      <c r="C19" s="100">
        <v>3</v>
      </c>
      <c r="D19" s="100">
        <v>4</v>
      </c>
      <c r="E19" s="100">
        <v>6</v>
      </c>
      <c r="F19" s="102">
        <v>5</v>
      </c>
      <c r="G19" s="103">
        <v>0</v>
      </c>
      <c r="H19" s="103">
        <v>7</v>
      </c>
      <c r="I19" s="103">
        <v>6</v>
      </c>
      <c r="J19" s="103">
        <v>2</v>
      </c>
      <c r="K19" s="104">
        <v>4</v>
      </c>
      <c r="L19" s="104">
        <v>5</v>
      </c>
    </row>
    <row r="20" spans="1:12" x14ac:dyDescent="0.2">
      <c r="A20" s="64" t="s">
        <v>87</v>
      </c>
      <c r="B20" s="65">
        <f>B19/B8</f>
        <v>0.8</v>
      </c>
      <c r="C20" s="65">
        <f>C19/C8</f>
        <v>1</v>
      </c>
      <c r="D20" s="65">
        <f>D19/D8</f>
        <v>1</v>
      </c>
      <c r="E20" s="65">
        <f>E19/E8</f>
        <v>0.8571428571428571</v>
      </c>
      <c r="F20" s="65">
        <f>F19/F8</f>
        <v>0.83333333333333337</v>
      </c>
      <c r="G20" s="72" t="s">
        <v>103</v>
      </c>
      <c r="H20" s="65">
        <f>H19/H8</f>
        <v>0.77777777777777779</v>
      </c>
      <c r="I20" s="65">
        <f>I19/I8</f>
        <v>1</v>
      </c>
      <c r="J20" s="65">
        <f>J19/J8</f>
        <v>0.5</v>
      </c>
      <c r="K20" s="65">
        <f>K19/K8</f>
        <v>0.66666666666666663</v>
      </c>
      <c r="L20" s="65">
        <f>L19/L8</f>
        <v>1</v>
      </c>
    </row>
    <row r="21" spans="1:12" x14ac:dyDescent="0.2">
      <c r="G21" s="31"/>
      <c r="H21" s="31"/>
      <c r="I21" s="31"/>
      <c r="J21" s="31"/>
      <c r="K21" s="31"/>
      <c r="L21" s="31"/>
    </row>
    <row r="22" spans="1:12" x14ac:dyDescent="0.2">
      <c r="A22" s="3" t="s">
        <v>52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72</v>
      </c>
      <c r="G22" s="3" t="s">
        <v>79</v>
      </c>
      <c r="H22" s="3" t="s">
        <v>102</v>
      </c>
      <c r="I22" s="3" t="s">
        <v>120</v>
      </c>
      <c r="J22" s="3" t="s">
        <v>129</v>
      </c>
      <c r="K22" s="3" t="s">
        <v>147</v>
      </c>
      <c r="L22" s="3" t="s">
        <v>178</v>
      </c>
    </row>
    <row r="23" spans="1:12" ht="18" customHeight="1" x14ac:dyDescent="0.2">
      <c r="A23" s="35" t="s">
        <v>53</v>
      </c>
      <c r="B23" s="3">
        <f t="shared" ref="B23:H23" si="6">B27+B29+B31</f>
        <v>49</v>
      </c>
      <c r="C23" s="3">
        <f t="shared" si="6"/>
        <v>42</v>
      </c>
      <c r="D23" s="3">
        <f t="shared" si="6"/>
        <v>39</v>
      </c>
      <c r="E23" s="3">
        <f t="shared" si="6"/>
        <v>44</v>
      </c>
      <c r="F23" s="3">
        <f t="shared" si="6"/>
        <v>37</v>
      </c>
      <c r="G23" s="3">
        <f t="shared" si="6"/>
        <v>50</v>
      </c>
      <c r="H23" s="3">
        <f t="shared" si="6"/>
        <v>55</v>
      </c>
      <c r="I23" s="3">
        <v>56</v>
      </c>
      <c r="J23" s="3">
        <v>46</v>
      </c>
      <c r="K23" s="3">
        <f>K27+K29+K31</f>
        <v>60</v>
      </c>
      <c r="L23" s="3">
        <f>L27+L29+L31</f>
        <v>59</v>
      </c>
    </row>
    <row r="24" spans="1:12" ht="15" customHeight="1" x14ac:dyDescent="0.2">
      <c r="A24" s="35" t="s">
        <v>54</v>
      </c>
      <c r="B24" s="62">
        <f t="shared" ref="B24:L24" si="7">B23/B11</f>
        <v>0.89090909090909087</v>
      </c>
      <c r="C24" s="62">
        <f t="shared" si="7"/>
        <v>0.80769230769230771</v>
      </c>
      <c r="D24" s="62">
        <f t="shared" si="7"/>
        <v>0.72222222222222221</v>
      </c>
      <c r="E24" s="62">
        <f t="shared" si="7"/>
        <v>0.77192982456140347</v>
      </c>
      <c r="F24" s="62">
        <f t="shared" si="7"/>
        <v>0.71153846153846156</v>
      </c>
      <c r="G24" s="62">
        <f t="shared" si="7"/>
        <v>0.79365079365079361</v>
      </c>
      <c r="H24" s="62">
        <f t="shared" si="7"/>
        <v>0.80882352941176472</v>
      </c>
      <c r="I24" s="62">
        <f t="shared" si="7"/>
        <v>0.78873239436619713</v>
      </c>
      <c r="J24" s="62">
        <f t="shared" si="7"/>
        <v>0.75409836065573765</v>
      </c>
      <c r="K24" s="62">
        <f t="shared" si="7"/>
        <v>0.75</v>
      </c>
      <c r="L24" s="62">
        <f t="shared" si="7"/>
        <v>0.76623376623376627</v>
      </c>
    </row>
    <row r="25" spans="1:12" x14ac:dyDescent="0.2">
      <c r="A25" s="21" t="s">
        <v>55</v>
      </c>
      <c r="B25" s="21">
        <v>21</v>
      </c>
      <c r="C25" s="21">
        <v>6</v>
      </c>
      <c r="D25" s="21">
        <v>6</v>
      </c>
      <c r="E25" s="21">
        <v>10</v>
      </c>
      <c r="F25" s="29">
        <v>7</v>
      </c>
      <c r="G25" s="23">
        <v>17</v>
      </c>
      <c r="H25" s="23">
        <v>11</v>
      </c>
      <c r="I25" s="23">
        <v>15</v>
      </c>
      <c r="J25" s="23">
        <v>16</v>
      </c>
      <c r="K25" s="23">
        <v>17</v>
      </c>
      <c r="L25" s="30">
        <v>16</v>
      </c>
    </row>
    <row r="26" spans="1:12" x14ac:dyDescent="0.2">
      <c r="A26" s="41" t="s">
        <v>56</v>
      </c>
      <c r="B26" s="108">
        <f t="shared" ref="B26:L26" si="8">B25/B13</f>
        <v>1.05</v>
      </c>
      <c r="C26" s="108">
        <f t="shared" si="8"/>
        <v>0.75</v>
      </c>
      <c r="D26" s="108">
        <f t="shared" si="8"/>
        <v>0.54545454545454541</v>
      </c>
      <c r="E26" s="108">
        <f t="shared" si="8"/>
        <v>0.7142857142857143</v>
      </c>
      <c r="F26" s="99">
        <f t="shared" si="8"/>
        <v>0.77777777777777779</v>
      </c>
      <c r="G26" s="109">
        <f t="shared" si="8"/>
        <v>0.85</v>
      </c>
      <c r="H26" s="109">
        <f t="shared" si="8"/>
        <v>0.73333333333333328</v>
      </c>
      <c r="I26" s="109">
        <f t="shared" si="8"/>
        <v>0.75</v>
      </c>
      <c r="J26" s="109">
        <f t="shared" si="8"/>
        <v>0.84210526315789469</v>
      </c>
      <c r="K26" s="109">
        <f t="shared" si="8"/>
        <v>0.85</v>
      </c>
      <c r="L26" s="109">
        <f t="shared" si="8"/>
        <v>0.84210526315789469</v>
      </c>
    </row>
    <row r="27" spans="1:12" x14ac:dyDescent="0.2">
      <c r="A27" s="100" t="s">
        <v>89</v>
      </c>
      <c r="B27" s="100">
        <v>43</v>
      </c>
      <c r="C27" s="100">
        <v>37</v>
      </c>
      <c r="D27" s="100">
        <v>36</v>
      </c>
      <c r="E27" s="100">
        <v>39</v>
      </c>
      <c r="F27" s="102">
        <v>32</v>
      </c>
      <c r="G27" s="103">
        <v>49</v>
      </c>
      <c r="H27" s="103">
        <v>47</v>
      </c>
      <c r="I27" s="103">
        <v>49</v>
      </c>
      <c r="J27" s="103">
        <v>42</v>
      </c>
      <c r="K27" s="103">
        <v>55</v>
      </c>
      <c r="L27" s="103">
        <v>54</v>
      </c>
    </row>
    <row r="28" spans="1:12" x14ac:dyDescent="0.2">
      <c r="A28" s="64" t="s">
        <v>90</v>
      </c>
      <c r="B28" s="65">
        <f>B27/B15</f>
        <v>0.91489361702127658</v>
      </c>
      <c r="C28" s="65">
        <f t="shared" ref="C28:L28" si="9">C27/C15</f>
        <v>0.82222222222222219</v>
      </c>
      <c r="D28" s="65">
        <f t="shared" si="9"/>
        <v>0.81818181818181823</v>
      </c>
      <c r="E28" s="65">
        <f t="shared" si="9"/>
        <v>0.79591836734693877</v>
      </c>
      <c r="F28" s="65">
        <f t="shared" si="9"/>
        <v>0.7441860465116279</v>
      </c>
      <c r="G28" s="65">
        <f t="shared" si="9"/>
        <v>0.80327868852459017</v>
      </c>
      <c r="H28" s="65">
        <f t="shared" si="9"/>
        <v>0.8545454545454545</v>
      </c>
      <c r="I28" s="65">
        <f t="shared" si="9"/>
        <v>0.80327868852459017</v>
      </c>
      <c r="J28" s="65">
        <f t="shared" si="9"/>
        <v>0.75</v>
      </c>
      <c r="K28" s="65">
        <f t="shared" si="9"/>
        <v>0.79710144927536231</v>
      </c>
      <c r="L28" s="65">
        <f t="shared" si="9"/>
        <v>0.78260869565217395</v>
      </c>
    </row>
    <row r="29" spans="1:12" x14ac:dyDescent="0.2">
      <c r="A29" s="21" t="s">
        <v>57</v>
      </c>
      <c r="B29" s="21">
        <v>4</v>
      </c>
      <c r="C29" s="21">
        <v>3</v>
      </c>
      <c r="D29" s="21">
        <v>1</v>
      </c>
      <c r="E29" s="21">
        <v>1</v>
      </c>
      <c r="F29" s="29">
        <v>2</v>
      </c>
      <c r="G29" s="23">
        <v>1</v>
      </c>
      <c r="H29" s="23">
        <v>3</v>
      </c>
      <c r="I29" s="23">
        <v>2</v>
      </c>
      <c r="J29" s="23">
        <v>2</v>
      </c>
      <c r="K29" s="23">
        <v>5</v>
      </c>
      <c r="L29" s="23">
        <v>1</v>
      </c>
    </row>
    <row r="30" spans="1:12" x14ac:dyDescent="0.2">
      <c r="A30" s="7" t="s">
        <v>58</v>
      </c>
      <c r="B30" s="101">
        <f>B29/B17</f>
        <v>1</v>
      </c>
      <c r="C30" s="101">
        <f t="shared" ref="C30:L30" si="10">C29/C17</f>
        <v>0.75</v>
      </c>
      <c r="D30" s="101">
        <f t="shared" si="10"/>
        <v>0.16666666666666666</v>
      </c>
      <c r="E30" s="101">
        <f t="shared" si="10"/>
        <v>0.5</v>
      </c>
      <c r="F30" s="101">
        <f t="shared" si="10"/>
        <v>0.5</v>
      </c>
      <c r="G30" s="101">
        <f t="shared" si="10"/>
        <v>0.5</v>
      </c>
      <c r="H30" s="101">
        <f t="shared" si="10"/>
        <v>0.5</v>
      </c>
      <c r="I30" s="101">
        <f t="shared" si="10"/>
        <v>0.5</v>
      </c>
      <c r="J30" s="101">
        <f t="shared" si="10"/>
        <v>0.66666666666666663</v>
      </c>
      <c r="K30" s="106">
        <f t="shared" si="10"/>
        <v>0.7142857142857143</v>
      </c>
      <c r="L30" s="106">
        <f t="shared" si="10"/>
        <v>0.33333333333333331</v>
      </c>
    </row>
    <row r="31" spans="1:12" x14ac:dyDescent="0.2">
      <c r="A31" s="100" t="s">
        <v>91</v>
      </c>
      <c r="B31" s="100">
        <v>2</v>
      </c>
      <c r="C31" s="100">
        <v>2</v>
      </c>
      <c r="D31" s="100">
        <v>2</v>
      </c>
      <c r="E31" s="100">
        <v>4</v>
      </c>
      <c r="F31" s="102">
        <v>3</v>
      </c>
      <c r="G31" s="103">
        <v>0</v>
      </c>
      <c r="H31" s="103">
        <v>5</v>
      </c>
      <c r="I31" s="103">
        <v>5</v>
      </c>
      <c r="J31" s="103">
        <v>2</v>
      </c>
      <c r="K31" s="103">
        <v>0</v>
      </c>
      <c r="L31" s="103">
        <v>4</v>
      </c>
    </row>
    <row r="32" spans="1:12" x14ac:dyDescent="0.2">
      <c r="A32" s="64" t="s">
        <v>92</v>
      </c>
      <c r="B32" s="65">
        <f t="shared" ref="B32:J32" si="11">B31/B19</f>
        <v>0.5</v>
      </c>
      <c r="C32" s="65">
        <f t="shared" si="11"/>
        <v>0.66666666666666663</v>
      </c>
      <c r="D32" s="65">
        <f t="shared" si="11"/>
        <v>0.5</v>
      </c>
      <c r="E32" s="65">
        <f t="shared" si="11"/>
        <v>0.66666666666666663</v>
      </c>
      <c r="F32" s="65">
        <f t="shared" si="11"/>
        <v>0.6</v>
      </c>
      <c r="G32" s="65" t="e">
        <f t="shared" si="11"/>
        <v>#DIV/0!</v>
      </c>
      <c r="H32" s="65">
        <f t="shared" si="11"/>
        <v>0.7142857142857143</v>
      </c>
      <c r="I32" s="65">
        <f t="shared" si="11"/>
        <v>0.83333333333333337</v>
      </c>
      <c r="J32" s="65">
        <f t="shared" si="11"/>
        <v>1</v>
      </c>
      <c r="K32" s="65">
        <f>K31/K19</f>
        <v>0</v>
      </c>
      <c r="L32" s="65">
        <f>L31/L19</f>
        <v>0.8</v>
      </c>
    </row>
    <row r="33" spans="1:12" x14ac:dyDescent="0.2">
      <c r="A33" s="22" t="s">
        <v>59</v>
      </c>
      <c r="B33" s="22">
        <v>23</v>
      </c>
      <c r="C33" s="22">
        <v>15</v>
      </c>
      <c r="D33" s="22">
        <v>5</v>
      </c>
      <c r="E33" s="22">
        <v>14</v>
      </c>
      <c r="F33" s="30">
        <v>13</v>
      </c>
      <c r="G33" s="23">
        <v>9</v>
      </c>
      <c r="H33" s="23">
        <v>43</v>
      </c>
      <c r="I33" s="23">
        <v>19</v>
      </c>
      <c r="J33" s="23">
        <v>14</v>
      </c>
      <c r="K33" s="23">
        <v>11</v>
      </c>
      <c r="L33" s="23">
        <v>6</v>
      </c>
    </row>
    <row r="34" spans="1:12" x14ac:dyDescent="0.2">
      <c r="A34" s="22" t="s">
        <v>60</v>
      </c>
      <c r="B34" s="22">
        <v>0</v>
      </c>
      <c r="C34" s="22">
        <v>2</v>
      </c>
      <c r="D34" s="22">
        <v>1</v>
      </c>
      <c r="E34" s="22">
        <v>2</v>
      </c>
      <c r="F34" s="30">
        <v>1</v>
      </c>
      <c r="G34" s="23">
        <v>0</v>
      </c>
      <c r="H34" s="23">
        <v>1</v>
      </c>
      <c r="I34" s="23">
        <v>10</v>
      </c>
      <c r="J34" s="23">
        <v>11</v>
      </c>
      <c r="K34" s="23">
        <v>14</v>
      </c>
      <c r="L34" s="23">
        <v>8</v>
      </c>
    </row>
    <row r="35" spans="1:12" x14ac:dyDescent="0.2">
      <c r="A35" s="22" t="s">
        <v>61</v>
      </c>
      <c r="B35" s="22">
        <v>26</v>
      </c>
      <c r="C35" s="22">
        <v>25</v>
      </c>
      <c r="D35" s="22">
        <v>33</v>
      </c>
      <c r="E35" s="22">
        <v>28</v>
      </c>
      <c r="F35" s="30">
        <v>23</v>
      </c>
      <c r="G35" s="23">
        <v>41</v>
      </c>
      <c r="H35" s="23">
        <v>11</v>
      </c>
      <c r="I35" s="23">
        <v>27</v>
      </c>
      <c r="J35" s="23">
        <v>21</v>
      </c>
      <c r="K35" s="23">
        <v>35</v>
      </c>
      <c r="L35" s="23">
        <v>45</v>
      </c>
    </row>
    <row r="36" spans="1:12" x14ac:dyDescent="0.2">
      <c r="A36" s="7" t="s">
        <v>62</v>
      </c>
      <c r="B36" s="101">
        <f t="shared" ref="B36:L36" si="12">(B34+B35)/B23</f>
        <v>0.53061224489795922</v>
      </c>
      <c r="C36" s="101">
        <f t="shared" si="12"/>
        <v>0.6428571428571429</v>
      </c>
      <c r="D36" s="101">
        <f t="shared" si="12"/>
        <v>0.87179487179487181</v>
      </c>
      <c r="E36" s="101">
        <f t="shared" si="12"/>
        <v>0.68181818181818177</v>
      </c>
      <c r="F36" s="107">
        <f t="shared" si="12"/>
        <v>0.64864864864864868</v>
      </c>
      <c r="G36" s="106">
        <f t="shared" si="12"/>
        <v>0.82</v>
      </c>
      <c r="H36" s="106">
        <f t="shared" si="12"/>
        <v>0.21818181818181817</v>
      </c>
      <c r="I36" s="106">
        <f t="shared" si="12"/>
        <v>0.6607142857142857</v>
      </c>
      <c r="J36" s="106">
        <f t="shared" si="12"/>
        <v>0.69565217391304346</v>
      </c>
      <c r="K36" s="106">
        <f t="shared" si="12"/>
        <v>0.81666666666666665</v>
      </c>
      <c r="L36" s="106">
        <f t="shared" si="12"/>
        <v>0.89830508474576276</v>
      </c>
    </row>
    <row r="37" spans="1:12" x14ac:dyDescent="0.2">
      <c r="A37" s="103" t="s">
        <v>63</v>
      </c>
      <c r="B37" s="115">
        <v>27</v>
      </c>
      <c r="C37" s="115">
        <v>23</v>
      </c>
      <c r="D37" s="115">
        <v>11</v>
      </c>
      <c r="E37" s="115">
        <v>22</v>
      </c>
      <c r="F37" s="116">
        <v>16</v>
      </c>
      <c r="G37" s="103">
        <v>30</v>
      </c>
      <c r="H37" s="103">
        <v>25</v>
      </c>
      <c r="I37" s="103">
        <v>23</v>
      </c>
      <c r="J37" s="103">
        <v>22</v>
      </c>
      <c r="K37" s="103">
        <v>22</v>
      </c>
      <c r="L37" s="103">
        <v>27</v>
      </c>
    </row>
    <row r="38" spans="1:12" x14ac:dyDescent="0.2">
      <c r="A38" s="64" t="s">
        <v>64</v>
      </c>
      <c r="B38" s="65">
        <f t="shared" ref="B38:L38" si="13">B37/B23</f>
        <v>0.55102040816326525</v>
      </c>
      <c r="C38" s="65">
        <f t="shared" si="13"/>
        <v>0.54761904761904767</v>
      </c>
      <c r="D38" s="65">
        <f t="shared" si="13"/>
        <v>0.28205128205128205</v>
      </c>
      <c r="E38" s="65">
        <f t="shared" si="13"/>
        <v>0.5</v>
      </c>
      <c r="F38" s="67">
        <f t="shared" si="13"/>
        <v>0.43243243243243246</v>
      </c>
      <c r="G38" s="66">
        <f t="shared" si="13"/>
        <v>0.6</v>
      </c>
      <c r="H38" s="66">
        <f t="shared" si="13"/>
        <v>0.45454545454545453</v>
      </c>
      <c r="I38" s="66">
        <f t="shared" si="13"/>
        <v>0.4107142857142857</v>
      </c>
      <c r="J38" s="66">
        <f t="shared" si="13"/>
        <v>0.47826086956521741</v>
      </c>
      <c r="K38" s="66">
        <f t="shared" si="13"/>
        <v>0.36666666666666664</v>
      </c>
      <c r="L38" s="66">
        <f t="shared" si="13"/>
        <v>0.4576271186440678</v>
      </c>
    </row>
    <row r="39" spans="1:12" x14ac:dyDescent="0.2">
      <c r="A39" s="6"/>
      <c r="B39" s="25"/>
      <c r="C39" s="25"/>
      <c r="D39" s="25"/>
      <c r="E39" s="25"/>
      <c r="F39" s="25"/>
    </row>
    <row r="40" spans="1:12" x14ac:dyDescent="0.2">
      <c r="A40" s="1" t="s">
        <v>104</v>
      </c>
      <c r="K40" s="95"/>
      <c r="L40" s="95"/>
    </row>
    <row r="41" spans="1:12" x14ac:dyDescent="0.2">
      <c r="A41" s="1" t="s">
        <v>94</v>
      </c>
    </row>
    <row r="43" spans="1:12" x14ac:dyDescent="0.2">
      <c r="A43" s="24" t="s">
        <v>65</v>
      </c>
    </row>
    <row r="44" spans="1:12" x14ac:dyDescent="0.2">
      <c r="A44" s="24" t="s">
        <v>66</v>
      </c>
    </row>
    <row r="45" spans="1:12" x14ac:dyDescent="0.2">
      <c r="A45" s="24" t="s">
        <v>67</v>
      </c>
    </row>
    <row r="46" spans="1:12" x14ac:dyDescent="0.2">
      <c r="A46" s="24" t="s">
        <v>201</v>
      </c>
    </row>
  </sheetData>
  <mergeCells count="1">
    <mergeCell ref="A2:G2"/>
  </mergeCells>
  <phoneticPr fontId="17" type="noConversion"/>
  <pageMargins left="0.5" right="0.5" top="1" bottom="1" header="0.5" footer="0.5"/>
  <pageSetup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subset TMP grad rates</vt:lpstr>
      <vt:lpstr>Sheet1</vt:lpstr>
      <vt:lpstr>MPA HX</vt:lpstr>
      <vt:lpstr>FTE detail by quarter</vt:lpstr>
      <vt:lpstr>MPA admissions hx</vt:lpstr>
      <vt:lpstr>Tribal MPA subset admissions</vt:lpstr>
      <vt:lpstr>General MPA subset admission</vt:lpstr>
      <vt:lpstr>'FTE detail by quarter'!Print_Area</vt:lpstr>
      <vt:lpstr>'MPA HX'!Print_Area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Coghlan</dc:creator>
  <cp:lastModifiedBy>Hendrix, Laura (Staff)</cp:lastModifiedBy>
  <cp:lastPrinted>2013-04-04T20:49:41Z</cp:lastPrinted>
  <dcterms:created xsi:type="dcterms:W3CDTF">2003-02-12T23:37:18Z</dcterms:created>
  <dcterms:modified xsi:type="dcterms:W3CDTF">2014-02-21T20:31:19Z</dcterms:modified>
</cp:coreProperties>
</file>