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465" windowWidth="11070" windowHeight="5565" tabRatio="599"/>
  </bookViews>
  <sheets>
    <sheet name="Fall 2016" sheetId="2" r:id="rId1"/>
  </sheets>
  <calcPr calcId="145621"/>
</workbook>
</file>

<file path=xl/calcChain.xml><?xml version="1.0" encoding="utf-8"?>
<calcChain xmlns="http://schemas.openxmlformats.org/spreadsheetml/2006/main">
  <c r="J72" i="2" l="1"/>
  <c r="D72" i="2"/>
  <c r="B72" i="2"/>
  <c r="J42" i="2"/>
  <c r="J41" i="2"/>
  <c r="J40" i="2"/>
  <c r="H40" i="2"/>
  <c r="J39" i="2"/>
  <c r="J62" i="2"/>
  <c r="J29" i="2"/>
  <c r="H29" i="2"/>
  <c r="F29" i="2"/>
  <c r="D29" i="2"/>
  <c r="D52" i="2" s="1"/>
  <c r="D54" i="2" s="1"/>
  <c r="D59" i="2" s="1"/>
  <c r="B29" i="2"/>
  <c r="J28" i="2"/>
  <c r="H28" i="2"/>
  <c r="H51" i="2" s="1"/>
  <c r="H54" i="2" s="1"/>
  <c r="H59" i="2" s="1"/>
  <c r="F28" i="2"/>
  <c r="D28" i="2"/>
  <c r="B28" i="2"/>
  <c r="J27" i="2"/>
  <c r="J50" i="2" s="1"/>
  <c r="F27" i="2"/>
  <c r="D27" i="2"/>
  <c r="B27" i="2"/>
  <c r="J26" i="2"/>
  <c r="H26" i="2"/>
  <c r="F26" i="2"/>
  <c r="D26" i="2"/>
  <c r="B26" i="2"/>
  <c r="B49" i="2" s="1"/>
  <c r="H33" i="2"/>
  <c r="J32" i="2"/>
  <c r="H32" i="2"/>
  <c r="J19" i="2"/>
  <c r="J18" i="2"/>
  <c r="J17" i="2"/>
  <c r="J63" i="2"/>
  <c r="H17" i="2"/>
  <c r="J16" i="2"/>
  <c r="J21" i="2" s="1"/>
  <c r="J67" i="2" s="1"/>
  <c r="H16" i="2"/>
  <c r="J6" i="2"/>
  <c r="J52" i="2" s="1"/>
  <c r="H6" i="2"/>
  <c r="F6" i="2"/>
  <c r="D6" i="2"/>
  <c r="B6" i="2"/>
  <c r="B52" i="2" s="1"/>
  <c r="J5" i="2"/>
  <c r="J51" i="2" s="1"/>
  <c r="H5" i="2"/>
  <c r="F5" i="2"/>
  <c r="D5" i="2"/>
  <c r="B5" i="2"/>
  <c r="F4" i="2"/>
  <c r="D4" i="2"/>
  <c r="B4" i="2"/>
  <c r="J3" i="2"/>
  <c r="H3" i="2"/>
  <c r="F3" i="2"/>
  <c r="D3" i="2"/>
  <c r="D8" i="2" s="1"/>
  <c r="D13" i="2" s="1"/>
  <c r="B3" i="2"/>
  <c r="H49" i="2"/>
  <c r="B51" i="2"/>
  <c r="J49" i="2"/>
  <c r="H8" i="2"/>
  <c r="C35" i="2"/>
  <c r="D51" i="2"/>
  <c r="L62" i="2"/>
  <c r="H65" i="2"/>
  <c r="B50" i="2"/>
  <c r="D49" i="2"/>
  <c r="F74" i="2"/>
  <c r="F8" i="2"/>
  <c r="L66" i="2"/>
  <c r="L67" i="2" s="1"/>
  <c r="L65" i="2"/>
  <c r="L64" i="2"/>
  <c r="L63" i="2"/>
  <c r="L12" i="2"/>
  <c r="L35" i="2"/>
  <c r="L57" i="2"/>
  <c r="L56" i="2"/>
  <c r="L55" i="2"/>
  <c r="L52" i="2"/>
  <c r="L51" i="2"/>
  <c r="L50" i="2"/>
  <c r="L49" i="2"/>
  <c r="F44" i="2"/>
  <c r="B21" i="2"/>
  <c r="B57" i="2"/>
  <c r="B55" i="2"/>
  <c r="B56" i="2"/>
  <c r="B66" i="2"/>
  <c r="B65" i="2"/>
  <c r="B64" i="2"/>
  <c r="B63" i="2"/>
  <c r="B62" i="2"/>
  <c r="B53" i="2"/>
  <c r="B12" i="2"/>
  <c r="B35" i="2"/>
  <c r="B44" i="2"/>
  <c r="B74" i="2"/>
  <c r="M74" i="2"/>
  <c r="K74" i="2"/>
  <c r="I74" i="2"/>
  <c r="G74" i="2"/>
  <c r="E74" i="2"/>
  <c r="C74" i="2"/>
  <c r="C62" i="2"/>
  <c r="C63" i="2"/>
  <c r="C64" i="2"/>
  <c r="C65" i="2"/>
  <c r="C66" i="2"/>
  <c r="C50" i="2"/>
  <c r="C51" i="2"/>
  <c r="C52" i="2"/>
  <c r="C55" i="2"/>
  <c r="C56" i="2"/>
  <c r="C57" i="2"/>
  <c r="M44" i="2"/>
  <c r="K44" i="2"/>
  <c r="I44" i="2"/>
  <c r="G44" i="2"/>
  <c r="E44" i="2"/>
  <c r="C44" i="2"/>
  <c r="M31" i="2"/>
  <c r="M35" i="2"/>
  <c r="K31" i="2"/>
  <c r="K35" i="2"/>
  <c r="I31" i="2"/>
  <c r="I36" i="2" s="1"/>
  <c r="I35" i="2"/>
  <c r="G31" i="2"/>
  <c r="G35" i="2"/>
  <c r="E31" i="2"/>
  <c r="E36" i="2" s="1"/>
  <c r="E35" i="2"/>
  <c r="C31" i="2"/>
  <c r="C36" i="2" s="1"/>
  <c r="M21" i="2"/>
  <c r="K21" i="2"/>
  <c r="I21" i="2"/>
  <c r="G21" i="2"/>
  <c r="E21" i="2"/>
  <c r="C21" i="2"/>
  <c r="M8" i="2"/>
  <c r="M12" i="2"/>
  <c r="K8" i="2"/>
  <c r="K12" i="2"/>
  <c r="I8" i="2"/>
  <c r="I12" i="2"/>
  <c r="G8" i="2"/>
  <c r="G13" i="2"/>
  <c r="G12" i="2"/>
  <c r="E8" i="2"/>
  <c r="E12" i="2"/>
  <c r="C8" i="2"/>
  <c r="C13" i="2" s="1"/>
  <c r="C12" i="2"/>
  <c r="H64" i="2"/>
  <c r="H63" i="2"/>
  <c r="H62" i="2"/>
  <c r="J66" i="2"/>
  <c r="J64" i="2"/>
  <c r="H66" i="2"/>
  <c r="K57" i="2"/>
  <c r="H56" i="2"/>
  <c r="D57" i="2"/>
  <c r="F57" i="2"/>
  <c r="M56" i="2"/>
  <c r="K56" i="2"/>
  <c r="I56" i="2"/>
  <c r="G56" i="2"/>
  <c r="K55" i="2"/>
  <c r="E55" i="2"/>
  <c r="G55" i="2"/>
  <c r="M55" i="2"/>
  <c r="I55" i="2"/>
  <c r="H55" i="2"/>
  <c r="J57" i="2"/>
  <c r="M57" i="2"/>
  <c r="I57" i="2"/>
  <c r="G57" i="2"/>
  <c r="H57" i="2"/>
  <c r="E56" i="2"/>
  <c r="E58" i="2" s="1"/>
  <c r="E57" i="2"/>
  <c r="D12" i="2"/>
  <c r="F66" i="2"/>
  <c r="F62" i="2"/>
  <c r="F63" i="2"/>
  <c r="F64" i="2"/>
  <c r="F65" i="2"/>
  <c r="D66" i="2"/>
  <c r="D63" i="2"/>
  <c r="D64" i="2"/>
  <c r="D62" i="2"/>
  <c r="D65" i="2"/>
  <c r="L21" i="2"/>
  <c r="H21" i="2"/>
  <c r="F21" i="2"/>
  <c r="D21" i="2"/>
  <c r="L44" i="2"/>
  <c r="H44" i="2"/>
  <c r="D44" i="2"/>
  <c r="M65" i="2"/>
  <c r="K65" i="2"/>
  <c r="I65" i="2"/>
  <c r="G65" i="2"/>
  <c r="E65" i="2"/>
  <c r="M64" i="2"/>
  <c r="K64" i="2"/>
  <c r="I64" i="2"/>
  <c r="I67" i="2" s="1"/>
  <c r="G64" i="2"/>
  <c r="E64" i="2"/>
  <c r="M63" i="2"/>
  <c r="K63" i="2"/>
  <c r="I63" i="2"/>
  <c r="G63" i="2"/>
  <c r="E63" i="2"/>
  <c r="M62" i="2"/>
  <c r="K62" i="2"/>
  <c r="I62" i="2"/>
  <c r="G62" i="2"/>
  <c r="E62" i="2"/>
  <c r="M52" i="2"/>
  <c r="K52" i="2"/>
  <c r="I52" i="2"/>
  <c r="G52" i="2"/>
  <c r="E52" i="2"/>
  <c r="M51" i="2"/>
  <c r="K51" i="2"/>
  <c r="I51" i="2"/>
  <c r="G51" i="2"/>
  <c r="E51" i="2"/>
  <c r="M50" i="2"/>
  <c r="K50" i="2"/>
  <c r="K54" i="2" s="1"/>
  <c r="K59" i="2" s="1"/>
  <c r="I50" i="2"/>
  <c r="G50" i="2"/>
  <c r="E50" i="2"/>
  <c r="M49" i="2"/>
  <c r="K49" i="2"/>
  <c r="I49" i="2"/>
  <c r="G49" i="2"/>
  <c r="E49" i="2"/>
  <c r="H52" i="2"/>
  <c r="H50" i="2"/>
  <c r="F49" i="2"/>
  <c r="L8" i="2"/>
  <c r="L31" i="2"/>
  <c r="L53" i="2"/>
  <c r="J56" i="2"/>
  <c r="J55" i="2"/>
  <c r="F56" i="2"/>
  <c r="F55" i="2"/>
  <c r="D56" i="2"/>
  <c r="D55" i="2"/>
  <c r="L74" i="2"/>
  <c r="J8" i="2"/>
  <c r="J13" i="2" s="1"/>
  <c r="F35" i="2"/>
  <c r="J74" i="2"/>
  <c r="H74" i="2"/>
  <c r="F50" i="2"/>
  <c r="F54" i="2" s="1"/>
  <c r="F59" i="2" s="1"/>
  <c r="D50" i="2"/>
  <c r="D74" i="2"/>
  <c r="F31" i="2"/>
  <c r="F12" i="2"/>
  <c r="F13" i="2" s="1"/>
  <c r="H12" i="2"/>
  <c r="H13" i="2" s="1"/>
  <c r="J12" i="2"/>
  <c r="F52" i="2"/>
  <c r="F53" i="2"/>
  <c r="M53" i="2"/>
  <c r="K53" i="2"/>
  <c r="J53" i="2"/>
  <c r="I53" i="2"/>
  <c r="H53" i="2"/>
  <c r="G53" i="2"/>
  <c r="D53" i="2"/>
  <c r="J35" i="2"/>
  <c r="H35" i="2"/>
  <c r="D35" i="2"/>
  <c r="D31" i="2"/>
  <c r="D36" i="2" s="1"/>
  <c r="F51" i="2"/>
  <c r="B31" i="2"/>
  <c r="B36" i="2" s="1"/>
  <c r="H31" i="2"/>
  <c r="J44" i="2"/>
  <c r="J31" i="2"/>
  <c r="J36" i="2"/>
  <c r="F58" i="2"/>
  <c r="J65" i="2"/>
  <c r="B8" i="2"/>
  <c r="B13" i="2" s="1"/>
  <c r="M58" i="2"/>
  <c r="M36" i="2"/>
  <c r="K36" i="2"/>
  <c r="H36" i="2"/>
  <c r="H58" i="2"/>
  <c r="I58" i="2"/>
  <c r="F36" i="2"/>
  <c r="G58" i="2"/>
  <c r="G36" i="2"/>
  <c r="G54" i="2"/>
  <c r="G59" i="2" s="1"/>
  <c r="D67" i="2"/>
  <c r="B58" i="2"/>
  <c r="B67" i="2"/>
  <c r="C58" i="2"/>
  <c r="C54" i="2"/>
  <c r="M67" i="2"/>
  <c r="M13" i="2"/>
  <c r="M54" i="2"/>
  <c r="J58" i="2"/>
  <c r="K67" i="2"/>
  <c r="K58" i="2"/>
  <c r="K13" i="2"/>
  <c r="H67" i="2"/>
  <c r="I13" i="2"/>
  <c r="I54" i="2"/>
  <c r="I59" i="2"/>
  <c r="F67" i="2"/>
  <c r="G67" i="2"/>
  <c r="D58" i="2"/>
  <c r="E67" i="2"/>
  <c r="E13" i="2"/>
  <c r="E54" i="2"/>
  <c r="C67" i="2"/>
  <c r="M59" i="2"/>
  <c r="C59" i="2"/>
  <c r="L58" i="2" l="1"/>
  <c r="L36" i="2"/>
  <c r="L13" i="2"/>
  <c r="L54" i="2"/>
  <c r="E59" i="2"/>
  <c r="B54" i="2"/>
  <c r="B59" i="2" s="1"/>
  <c r="J54" i="2"/>
  <c r="J59" i="2" s="1"/>
  <c r="L59" i="2" l="1"/>
</calcChain>
</file>

<file path=xl/sharedStrings.xml><?xml version="1.0" encoding="utf-8"?>
<sst xmlns="http://schemas.openxmlformats.org/spreadsheetml/2006/main" count="90" uniqueCount="31">
  <si>
    <t>Application Categories</t>
  </si>
  <si>
    <t>Freshmen</t>
  </si>
  <si>
    <t>Transfers  &gt; 40 credits</t>
  </si>
  <si>
    <t>Transfers  &lt; 40 credits</t>
  </si>
  <si>
    <t>Former Students Returning</t>
  </si>
  <si>
    <t>Total New/Returning UG students</t>
  </si>
  <si>
    <t>Master in Teaching</t>
  </si>
  <si>
    <t>Master of Public Administration</t>
  </si>
  <si>
    <t>Master of Environmental Studies</t>
  </si>
  <si>
    <t>Total Graduate Students</t>
  </si>
  <si>
    <t>Total Grad &amp; UG Students</t>
  </si>
  <si>
    <t>Undergraduate Only</t>
  </si>
  <si>
    <t>Total New/Returning First People</t>
  </si>
  <si>
    <t>Black (B)</t>
  </si>
  <si>
    <t>Native American (I)</t>
  </si>
  <si>
    <t>Hispanic (S)</t>
  </si>
  <si>
    <t>Asian (A)</t>
  </si>
  <si>
    <t>Other</t>
  </si>
  <si>
    <t>Tacoma Campus Total New/Returning UG students</t>
  </si>
  <si>
    <t>Pacific Island (P)</t>
  </si>
  <si>
    <t>Pacific Islander (P)</t>
  </si>
  <si>
    <r>
      <t xml:space="preserve">Fall Quarter 2016 Non-Residents        </t>
    </r>
    <r>
      <rPr>
        <b/>
        <sz val="14"/>
        <rFont val="Times"/>
      </rPr>
      <t>stats from 10/07/2015</t>
    </r>
  </si>
  <si>
    <t>Applied
2016       2015</t>
  </si>
  <si>
    <t>Admitted
2016     2015</t>
  </si>
  <si>
    <t>Paid Deposit
2016    2015</t>
  </si>
  <si>
    <t>Withdrew
2016   2015</t>
  </si>
  <si>
    <t>Qualified  pd +wv
 2016   2015</t>
  </si>
  <si>
    <t>Enrolled
2016     2015</t>
  </si>
  <si>
    <t>Fall Quarter 2016 Residents</t>
  </si>
  <si>
    <t>Fall Quarter 2016 Total</t>
  </si>
  <si>
    <t>Fall Quarter 2016 Totals for Tacoma Campus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</si>
</sst>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10" x14ac:knownFonts="1">
    <font>
      <sz val="10"/>
      <name val="Arial"/>
    </font>
    <font>
      <sz val="10"/>
      <name val="Arial"/>
    </font>
    <font>
      <sz val="10"/>
      <name val="Times"/>
      <family val="1"/>
    </font>
    <font>
      <b/>
      <sz val="10"/>
      <name val="Times"/>
      <family val="1"/>
    </font>
    <font>
      <b/>
      <sz val="14"/>
      <name val="Times"/>
      <family val="1"/>
    </font>
    <font>
      <b/>
      <sz val="10"/>
      <name val="Arial"/>
      <family val="2"/>
    </font>
    <font>
      <b/>
      <sz val="14"/>
      <name val="Times"/>
    </font>
    <font>
      <b/>
      <sz val="10"/>
      <name val="Times"/>
    </font>
    <font>
      <sz val="10"/>
      <name val="Times New Roman"/>
      <family val="1"/>
    </font>
    <font>
      <sz val="10"/>
      <name val="Times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3" fontId="2" fillId="0" borderId="9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10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2" fillId="2" borderId="16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/>
    </xf>
    <xf numFmtId="3" fontId="2" fillId="2" borderId="22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0" fontId="5" fillId="0" borderId="0" xfId="0" applyFont="1"/>
    <xf numFmtId="164" fontId="7" fillId="0" borderId="23" xfId="0" applyNumberFormat="1" applyFont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0" fillId="0" borderId="0" xfId="0" applyNumberFormat="1"/>
    <xf numFmtId="9" fontId="0" fillId="0" borderId="0" xfId="1" applyFont="1"/>
    <xf numFmtId="3" fontId="3" fillId="0" borderId="24" xfId="0" applyNumberFormat="1" applyFont="1" applyFill="1" applyBorder="1" applyAlignment="1">
      <alignment horizontal="center"/>
    </xf>
    <xf numFmtId="3" fontId="3" fillId="2" borderId="24" xfId="0" applyNumberFormat="1" applyFont="1" applyFill="1" applyBorder="1" applyAlignment="1">
      <alignment horizontal="center"/>
    </xf>
    <xf numFmtId="3" fontId="2" fillId="0" borderId="25" xfId="0" applyNumberFormat="1" applyFont="1" applyBorder="1" applyAlignment="1">
      <alignment horizontal="center" vertical="center"/>
    </xf>
    <xf numFmtId="3" fontId="2" fillId="2" borderId="25" xfId="0" applyNumberFormat="1" applyFont="1" applyFill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2" borderId="22" xfId="0" applyNumberFormat="1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3" fontId="2" fillId="2" borderId="28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/>
    <xf numFmtId="3" fontId="3" fillId="2" borderId="31" xfId="0" applyNumberFormat="1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3" fontId="3" fillId="2" borderId="32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3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6" xfId="0" applyFont="1" applyBorder="1" applyAlignment="1">
      <alignment vertical="center"/>
    </xf>
    <xf numFmtId="0" fontId="3" fillId="0" borderId="34" xfId="0" applyFont="1" applyBorder="1"/>
    <xf numFmtId="3" fontId="3" fillId="0" borderId="24" xfId="0" applyNumberFormat="1" applyFont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3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3" fillId="0" borderId="29" xfId="0" applyFont="1" applyBorder="1"/>
    <xf numFmtId="3" fontId="3" fillId="0" borderId="3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3" fontId="2" fillId="2" borderId="25" xfId="0" applyNumberFormat="1" applyFont="1" applyFill="1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3" fontId="3" fillId="4" borderId="19" xfId="0" applyNumberFormat="1" applyFont="1" applyFill="1" applyBorder="1" applyAlignment="1">
      <alignment horizontal="center"/>
    </xf>
    <xf numFmtId="3" fontId="2" fillId="0" borderId="35" xfId="0" applyNumberFormat="1" applyFont="1" applyBorder="1" applyAlignment="1">
      <alignment horizontal="center"/>
    </xf>
    <xf numFmtId="3" fontId="2" fillId="2" borderId="35" xfId="0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25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3" fontId="2" fillId="2" borderId="21" xfId="0" applyNumberFormat="1" applyFont="1" applyFill="1" applyBorder="1" applyAlignment="1">
      <alignment horizont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3" fontId="3" fillId="2" borderId="33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/>
    </xf>
    <xf numFmtId="3" fontId="3" fillId="2" borderId="33" xfId="0" applyNumberFormat="1" applyFont="1" applyFill="1" applyBorder="1" applyAlignment="1">
      <alignment horizontal="center"/>
    </xf>
    <xf numFmtId="0" fontId="4" fillId="0" borderId="42" xfId="0" applyFont="1" applyBorder="1" applyAlignment="1">
      <alignment horizontal="left"/>
    </xf>
    <xf numFmtId="164" fontId="7" fillId="0" borderId="38" xfId="0" applyNumberFormat="1" applyFont="1" applyBorder="1" applyAlignment="1">
      <alignment horizontal="center" vertical="center" wrapText="1"/>
    </xf>
    <xf numFmtId="164" fontId="7" fillId="0" borderId="39" xfId="0" applyNumberFormat="1" applyFont="1" applyBorder="1" applyAlignment="1">
      <alignment horizontal="center" vertical="center" wrapText="1"/>
    </xf>
    <xf numFmtId="164" fontId="7" fillId="0" borderId="40" xfId="0" applyNumberFormat="1" applyFont="1" applyBorder="1" applyAlignment="1">
      <alignment horizontal="center" vertical="center" wrapText="1"/>
    </xf>
    <xf numFmtId="164" fontId="7" fillId="0" borderId="4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zoomScale="80" workbookViewId="0">
      <selection activeCell="A7" sqref="A7"/>
    </sheetView>
  </sheetViews>
  <sheetFormatPr defaultRowHeight="12.75" x14ac:dyDescent="0.2"/>
  <cols>
    <col min="1" max="1" width="34" bestFit="1" customWidth="1"/>
    <col min="2" max="2" width="7.42578125" customWidth="1"/>
    <col min="3" max="3" width="6.85546875" bestFit="1" customWidth="1"/>
    <col min="4" max="4" width="7" customWidth="1"/>
    <col min="5" max="5" width="6.85546875" customWidth="1"/>
    <col min="6" max="6" width="8" customWidth="1"/>
    <col min="7" max="7" width="6.85546875" customWidth="1"/>
    <col min="8" max="8" width="7" customWidth="1"/>
    <col min="9" max="9" width="6.140625" customWidth="1"/>
    <col min="10" max="10" width="6" bestFit="1" customWidth="1"/>
    <col min="11" max="11" width="6.7109375" customWidth="1"/>
    <col min="12" max="12" width="7.85546875" customWidth="1"/>
    <col min="13" max="13" width="6.85546875" customWidth="1"/>
  </cols>
  <sheetData>
    <row r="1" spans="1:17" ht="19.5" thickBot="1" x14ac:dyDescent="0.35">
      <c r="A1" s="129" t="s">
        <v>21</v>
      </c>
      <c r="B1" s="129"/>
      <c r="C1" s="129"/>
      <c r="D1" s="129"/>
      <c r="E1" s="129"/>
      <c r="F1" s="129"/>
      <c r="G1" s="129"/>
    </row>
    <row r="2" spans="1:17" ht="40.5" customHeight="1" thickTop="1" thickBot="1" x14ac:dyDescent="0.25">
      <c r="A2" s="50" t="s">
        <v>0</v>
      </c>
      <c r="B2" s="132" t="s">
        <v>22</v>
      </c>
      <c r="C2" s="133"/>
      <c r="D2" s="130" t="s">
        <v>23</v>
      </c>
      <c r="E2" s="130"/>
      <c r="F2" s="132" t="s">
        <v>24</v>
      </c>
      <c r="G2" s="133"/>
      <c r="H2" s="130" t="s">
        <v>25</v>
      </c>
      <c r="I2" s="130"/>
      <c r="J2" s="130" t="s">
        <v>26</v>
      </c>
      <c r="K2" s="130"/>
      <c r="L2" s="130" t="s">
        <v>27</v>
      </c>
      <c r="M2" s="131"/>
    </row>
    <row r="3" spans="1:17" ht="13.5" thickTop="1" x14ac:dyDescent="0.2">
      <c r="A3" s="22" t="s">
        <v>1</v>
      </c>
      <c r="B3" s="1">
        <f>1017+5+21+112</f>
        <v>1155</v>
      </c>
      <c r="C3" s="10">
        <v>1110</v>
      </c>
      <c r="D3" s="23">
        <f>907+5+20+92</f>
        <v>1024</v>
      </c>
      <c r="E3" s="36">
        <v>994</v>
      </c>
      <c r="F3" s="23">
        <f>172+1+7+38</f>
        <v>218</v>
      </c>
      <c r="G3" s="36">
        <v>225</v>
      </c>
      <c r="H3" s="23">
        <f>300+2+4+15+30+2+5</f>
        <v>358</v>
      </c>
      <c r="I3" s="36">
        <v>279</v>
      </c>
      <c r="J3" s="1">
        <f>218+31+3+8</f>
        <v>260</v>
      </c>
      <c r="K3" s="10">
        <v>257</v>
      </c>
      <c r="L3" s="1">
        <v>231</v>
      </c>
      <c r="M3" s="68">
        <v>229</v>
      </c>
      <c r="O3" s="60"/>
      <c r="P3" s="60"/>
      <c r="Q3" s="60"/>
    </row>
    <row r="4" spans="1:17" x14ac:dyDescent="0.2">
      <c r="A4" s="69" t="s">
        <v>4</v>
      </c>
      <c r="B4" s="1">
        <f>6+7</f>
        <v>13</v>
      </c>
      <c r="C4" s="10">
        <v>18</v>
      </c>
      <c r="D4" s="23">
        <f>6+5</f>
        <v>11</v>
      </c>
      <c r="E4" s="36">
        <v>18</v>
      </c>
      <c r="F4" s="23">
        <f>1</f>
        <v>1</v>
      </c>
      <c r="G4" s="36">
        <v>8</v>
      </c>
      <c r="H4" s="23">
        <v>2</v>
      </c>
      <c r="I4" s="36">
        <v>3</v>
      </c>
      <c r="J4" s="1">
        <v>5</v>
      </c>
      <c r="K4" s="10">
        <v>13</v>
      </c>
      <c r="L4" s="1">
        <v>2</v>
      </c>
      <c r="M4" s="68">
        <v>10</v>
      </c>
    </row>
    <row r="5" spans="1:17" x14ac:dyDescent="0.2">
      <c r="A5" s="9" t="s">
        <v>2</v>
      </c>
      <c r="B5" s="1">
        <f>189+129</f>
        <v>318</v>
      </c>
      <c r="C5" s="10">
        <v>350</v>
      </c>
      <c r="D5" s="23">
        <f>142+94</f>
        <v>236</v>
      </c>
      <c r="E5" s="36">
        <v>276</v>
      </c>
      <c r="F5" s="23">
        <f>56+31</f>
        <v>87</v>
      </c>
      <c r="G5" s="36">
        <v>95</v>
      </c>
      <c r="H5" s="23">
        <f>19+15+6+5</f>
        <v>45</v>
      </c>
      <c r="I5" s="36">
        <v>75</v>
      </c>
      <c r="J5" s="1">
        <f>87+18+24</f>
        <v>129</v>
      </c>
      <c r="K5" s="10">
        <v>131</v>
      </c>
      <c r="L5" s="1">
        <v>107</v>
      </c>
      <c r="M5" s="68">
        <v>108</v>
      </c>
      <c r="P5" s="61"/>
      <c r="Q5" s="61"/>
    </row>
    <row r="6" spans="1:17" x14ac:dyDescent="0.2">
      <c r="A6" s="9" t="s">
        <v>3</v>
      </c>
      <c r="B6" s="1">
        <f>46+45</f>
        <v>91</v>
      </c>
      <c r="C6" s="10">
        <v>107</v>
      </c>
      <c r="D6" s="23">
        <f>35+34</f>
        <v>69</v>
      </c>
      <c r="E6" s="36">
        <v>88</v>
      </c>
      <c r="F6" s="23">
        <f>12+12</f>
        <v>24</v>
      </c>
      <c r="G6" s="36">
        <v>41</v>
      </c>
      <c r="H6" s="23">
        <f>8+8+2</f>
        <v>18</v>
      </c>
      <c r="I6" s="36">
        <v>14</v>
      </c>
      <c r="J6" s="1">
        <f>24+7+6</f>
        <v>37</v>
      </c>
      <c r="K6" s="10">
        <v>47</v>
      </c>
      <c r="L6" s="1">
        <v>30</v>
      </c>
      <c r="M6" s="68">
        <v>34</v>
      </c>
      <c r="P6" s="61"/>
      <c r="Q6" s="61"/>
    </row>
    <row r="7" spans="1:17" ht="13.5" thickBot="1" x14ac:dyDescent="0.25">
      <c r="A7" s="70" t="s">
        <v>17</v>
      </c>
      <c r="B7" s="64">
        <v>0</v>
      </c>
      <c r="C7" s="65">
        <v>0</v>
      </c>
      <c r="D7" s="66">
        <v>0</v>
      </c>
      <c r="E7" s="95">
        <v>0</v>
      </c>
      <c r="F7" s="66">
        <v>0</v>
      </c>
      <c r="G7" s="95">
        <v>0</v>
      </c>
      <c r="H7" s="66">
        <v>0</v>
      </c>
      <c r="I7" s="95">
        <v>0</v>
      </c>
      <c r="J7" s="64">
        <v>0</v>
      </c>
      <c r="K7" s="65">
        <v>0</v>
      </c>
      <c r="L7" s="64">
        <v>0</v>
      </c>
      <c r="M7" s="71">
        <v>0</v>
      </c>
    </row>
    <row r="8" spans="1:17" ht="20.25" customHeight="1" thickBot="1" x14ac:dyDescent="0.25">
      <c r="A8" s="72" t="s">
        <v>5</v>
      </c>
      <c r="B8" s="109">
        <f>SUM(B3,B4,B5,B6,B7)</f>
        <v>1577</v>
      </c>
      <c r="C8" s="80">
        <f>SUM(C3,C4,C5,C6)</f>
        <v>1585</v>
      </c>
      <c r="D8" s="6">
        <f>SUM(D3:D7)</f>
        <v>1340</v>
      </c>
      <c r="E8" s="15">
        <f>SUM(E3:E7)</f>
        <v>1376</v>
      </c>
      <c r="F8" s="6">
        <f t="shared" ref="F8:M8" si="0">SUM(F3:F7)</f>
        <v>330</v>
      </c>
      <c r="G8" s="15">
        <f t="shared" si="0"/>
        <v>369</v>
      </c>
      <c r="H8" s="6">
        <f t="shared" si="0"/>
        <v>423</v>
      </c>
      <c r="I8" s="15">
        <f t="shared" si="0"/>
        <v>371</v>
      </c>
      <c r="J8" s="6">
        <f t="shared" si="0"/>
        <v>431</v>
      </c>
      <c r="K8" s="15">
        <f t="shared" si="0"/>
        <v>448</v>
      </c>
      <c r="L8" s="6">
        <f t="shared" si="0"/>
        <v>370</v>
      </c>
      <c r="M8" s="43">
        <f t="shared" si="0"/>
        <v>381</v>
      </c>
    </row>
    <row r="9" spans="1:17" ht="13.5" thickTop="1" x14ac:dyDescent="0.2">
      <c r="A9" s="22" t="s">
        <v>6</v>
      </c>
      <c r="B9" s="55">
        <v>2</v>
      </c>
      <c r="C9" s="10">
        <v>5</v>
      </c>
      <c r="D9" s="1">
        <v>1</v>
      </c>
      <c r="E9" s="10">
        <v>4</v>
      </c>
      <c r="F9" s="1">
        <v>1</v>
      </c>
      <c r="G9" s="10">
        <v>3</v>
      </c>
      <c r="H9" s="1">
        <v>0</v>
      </c>
      <c r="I9" s="10">
        <v>1</v>
      </c>
      <c r="J9" s="1">
        <v>1</v>
      </c>
      <c r="K9" s="10">
        <v>3</v>
      </c>
      <c r="L9" s="1">
        <v>1</v>
      </c>
      <c r="M9" s="68">
        <v>2</v>
      </c>
      <c r="O9" s="60"/>
      <c r="P9" s="60"/>
      <c r="Q9" s="60"/>
    </row>
    <row r="10" spans="1:17" x14ac:dyDescent="0.2">
      <c r="A10" s="9" t="s">
        <v>7</v>
      </c>
      <c r="B10" s="1">
        <v>12</v>
      </c>
      <c r="C10" s="10">
        <v>10</v>
      </c>
      <c r="D10" s="1">
        <v>4</v>
      </c>
      <c r="E10" s="10">
        <v>4</v>
      </c>
      <c r="F10" s="1">
        <v>1</v>
      </c>
      <c r="G10" s="10">
        <v>1</v>
      </c>
      <c r="H10" s="1">
        <v>3</v>
      </c>
      <c r="I10" s="10">
        <v>1</v>
      </c>
      <c r="J10" s="1">
        <v>1</v>
      </c>
      <c r="K10" s="10">
        <v>3</v>
      </c>
      <c r="L10" s="1">
        <v>4</v>
      </c>
      <c r="M10" s="68">
        <v>2</v>
      </c>
    </row>
    <row r="11" spans="1:17" ht="13.5" thickBot="1" x14ac:dyDescent="0.25">
      <c r="A11" s="70" t="s">
        <v>8</v>
      </c>
      <c r="B11" s="64">
        <v>50</v>
      </c>
      <c r="C11" s="65">
        <v>46</v>
      </c>
      <c r="D11" s="64">
        <v>37</v>
      </c>
      <c r="E11" s="65">
        <v>32</v>
      </c>
      <c r="F11" s="64">
        <v>11</v>
      </c>
      <c r="G11" s="65">
        <v>11</v>
      </c>
      <c r="H11" s="64">
        <v>26</v>
      </c>
      <c r="I11" s="65">
        <v>20</v>
      </c>
      <c r="J11" s="64">
        <v>11</v>
      </c>
      <c r="K11" s="65">
        <v>11</v>
      </c>
      <c r="L11" s="64">
        <v>8</v>
      </c>
      <c r="M11" s="71">
        <v>12</v>
      </c>
      <c r="P11" s="61"/>
      <c r="Q11" s="61"/>
    </row>
    <row r="12" spans="1:17" ht="13.5" thickBot="1" x14ac:dyDescent="0.25">
      <c r="A12" s="73" t="s">
        <v>9</v>
      </c>
      <c r="B12" s="110">
        <f>SUM(B9,B10,B11)</f>
        <v>64</v>
      </c>
      <c r="C12" s="111">
        <f>SUM(C9,C10,C11)</f>
        <v>61</v>
      </c>
      <c r="D12" s="62">
        <f>SUM(D9,D10,D11)</f>
        <v>42</v>
      </c>
      <c r="E12" s="63">
        <f>SUM(E9,E10,E11)</f>
        <v>40</v>
      </c>
      <c r="F12" s="62">
        <f t="shared" ref="F12:M12" si="1">SUM(F9:F11)</f>
        <v>13</v>
      </c>
      <c r="G12" s="63">
        <f t="shared" si="1"/>
        <v>15</v>
      </c>
      <c r="H12" s="62">
        <f t="shared" si="1"/>
        <v>29</v>
      </c>
      <c r="I12" s="63">
        <f t="shared" si="1"/>
        <v>22</v>
      </c>
      <c r="J12" s="62">
        <f t="shared" si="1"/>
        <v>13</v>
      </c>
      <c r="K12" s="63">
        <f t="shared" si="1"/>
        <v>17</v>
      </c>
      <c r="L12" s="62">
        <f t="shared" si="1"/>
        <v>13</v>
      </c>
      <c r="M12" s="74">
        <f t="shared" si="1"/>
        <v>16</v>
      </c>
      <c r="P12" s="61"/>
      <c r="Q12" s="61"/>
    </row>
    <row r="13" spans="1:17" ht="21" customHeight="1" thickTop="1" thickBot="1" x14ac:dyDescent="0.25">
      <c r="A13" s="75" t="s">
        <v>10</v>
      </c>
      <c r="B13" s="56">
        <f>SUM(B8,B12)</f>
        <v>1641</v>
      </c>
      <c r="C13" s="112">
        <f>SUM(C8,C12)</f>
        <v>1646</v>
      </c>
      <c r="D13" s="6">
        <f t="shared" ref="D13:L13" si="2">SUM(D8,D12)</f>
        <v>1382</v>
      </c>
      <c r="E13" s="15">
        <f t="shared" si="2"/>
        <v>1416</v>
      </c>
      <c r="F13" s="32">
        <f t="shared" si="2"/>
        <v>343</v>
      </c>
      <c r="G13" s="51">
        <f t="shared" si="2"/>
        <v>384</v>
      </c>
      <c r="H13" s="32">
        <f t="shared" si="2"/>
        <v>452</v>
      </c>
      <c r="I13" s="51">
        <f t="shared" si="2"/>
        <v>393</v>
      </c>
      <c r="J13" s="6">
        <f t="shared" si="2"/>
        <v>444</v>
      </c>
      <c r="K13" s="15">
        <f t="shared" si="2"/>
        <v>465</v>
      </c>
      <c r="L13" s="6">
        <f t="shared" si="2"/>
        <v>383</v>
      </c>
      <c r="M13" s="76">
        <f>SUM(M8,M12)</f>
        <v>397</v>
      </c>
    </row>
    <row r="14" spans="1:17" ht="13.5" thickTop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7" ht="13.5" thickBot="1" x14ac:dyDescent="0.25">
      <c r="A15" s="134" t="s">
        <v>11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</row>
    <row r="16" spans="1:17" ht="13.5" thickTop="1" x14ac:dyDescent="0.2">
      <c r="A16" s="8" t="s">
        <v>16</v>
      </c>
      <c r="B16" s="16">
        <v>126</v>
      </c>
      <c r="C16" s="113">
        <v>112</v>
      </c>
      <c r="D16" s="16">
        <v>102</v>
      </c>
      <c r="E16" s="113">
        <v>97</v>
      </c>
      <c r="F16" s="16">
        <v>26</v>
      </c>
      <c r="G16" s="113">
        <v>17</v>
      </c>
      <c r="H16" s="29">
        <f>34+6</f>
        <v>40</v>
      </c>
      <c r="I16" s="53">
        <v>32</v>
      </c>
      <c r="J16" s="16">
        <f>26+6</f>
        <v>32</v>
      </c>
      <c r="K16" s="113">
        <v>27</v>
      </c>
      <c r="L16" s="29">
        <v>38</v>
      </c>
      <c r="M16" s="53">
        <v>29</v>
      </c>
    </row>
    <row r="17" spans="1:17" x14ac:dyDescent="0.2">
      <c r="A17" s="22" t="s">
        <v>13</v>
      </c>
      <c r="B17" s="17">
        <v>78</v>
      </c>
      <c r="C17" s="52">
        <v>75</v>
      </c>
      <c r="D17" s="17">
        <v>57</v>
      </c>
      <c r="E17" s="52">
        <v>58</v>
      </c>
      <c r="F17" s="17">
        <v>9</v>
      </c>
      <c r="G17" s="52">
        <v>12</v>
      </c>
      <c r="H17" s="30">
        <f>9+6</f>
        <v>15</v>
      </c>
      <c r="I17" s="54">
        <v>9</v>
      </c>
      <c r="J17" s="24">
        <f>9+5</f>
        <v>14</v>
      </c>
      <c r="K17" s="114">
        <v>15</v>
      </c>
      <c r="L17" s="30">
        <v>16</v>
      </c>
      <c r="M17" s="54">
        <v>22</v>
      </c>
    </row>
    <row r="18" spans="1:17" x14ac:dyDescent="0.2">
      <c r="A18" s="9" t="s">
        <v>14</v>
      </c>
      <c r="B18" s="24">
        <v>40</v>
      </c>
      <c r="C18" s="114">
        <v>47</v>
      </c>
      <c r="D18" s="24">
        <v>32</v>
      </c>
      <c r="E18" s="114">
        <v>37</v>
      </c>
      <c r="F18" s="24">
        <v>8</v>
      </c>
      <c r="G18" s="114">
        <v>13</v>
      </c>
      <c r="H18" s="17">
        <v>7</v>
      </c>
      <c r="I18" s="52">
        <v>7</v>
      </c>
      <c r="J18" s="17">
        <f>8+3</f>
        <v>11</v>
      </c>
      <c r="K18" s="52">
        <v>14</v>
      </c>
      <c r="L18" s="17">
        <v>13</v>
      </c>
      <c r="M18" s="52">
        <v>16</v>
      </c>
    </row>
    <row r="19" spans="1:17" x14ac:dyDescent="0.2">
      <c r="A19" s="9" t="s">
        <v>15</v>
      </c>
      <c r="B19" s="67">
        <v>184</v>
      </c>
      <c r="C19" s="115">
        <v>205</v>
      </c>
      <c r="D19" s="67">
        <v>158</v>
      </c>
      <c r="E19" s="115">
        <v>169</v>
      </c>
      <c r="F19" s="67">
        <v>30</v>
      </c>
      <c r="G19" s="115">
        <v>56</v>
      </c>
      <c r="H19" s="17">
        <v>45</v>
      </c>
      <c r="I19" s="52">
        <v>27</v>
      </c>
      <c r="J19" s="17">
        <f>30+15</f>
        <v>45</v>
      </c>
      <c r="K19" s="52">
        <v>65</v>
      </c>
      <c r="L19" s="17">
        <v>39</v>
      </c>
      <c r="M19" s="52">
        <v>54</v>
      </c>
    </row>
    <row r="20" spans="1:17" ht="13.5" thickBot="1" x14ac:dyDescent="0.25">
      <c r="A20" s="81" t="s">
        <v>20</v>
      </c>
      <c r="B20" s="82">
        <v>14</v>
      </c>
      <c r="C20" s="116">
        <v>11</v>
      </c>
      <c r="D20" s="82">
        <v>12</v>
      </c>
      <c r="E20" s="116">
        <v>10</v>
      </c>
      <c r="F20" s="82">
        <v>1</v>
      </c>
      <c r="G20" s="116">
        <v>1</v>
      </c>
      <c r="H20" s="84">
        <v>8</v>
      </c>
      <c r="I20" s="83">
        <v>4</v>
      </c>
      <c r="J20" s="84">
        <v>1</v>
      </c>
      <c r="K20" s="83">
        <v>2</v>
      </c>
      <c r="L20" s="84">
        <v>3</v>
      </c>
      <c r="M20" s="83">
        <v>2</v>
      </c>
    </row>
    <row r="21" spans="1:17" ht="21" customHeight="1" thickTop="1" thickBot="1" x14ac:dyDescent="0.25">
      <c r="A21" s="77" t="s">
        <v>12</v>
      </c>
      <c r="B21" s="78">
        <f>SUM(B16,B17,B18,B19,B20)</f>
        <v>442</v>
      </c>
      <c r="C21" s="117">
        <f>SUM(C16,C17,C18,C19,C20)</f>
        <v>450</v>
      </c>
      <c r="D21" s="79">
        <f t="shared" ref="D21:M21" si="3">SUM(D16:D20)</f>
        <v>361</v>
      </c>
      <c r="E21" s="118">
        <f t="shared" si="3"/>
        <v>371</v>
      </c>
      <c r="F21" s="79">
        <f t="shared" si="3"/>
        <v>74</v>
      </c>
      <c r="G21" s="118">
        <f t="shared" si="3"/>
        <v>99</v>
      </c>
      <c r="H21" s="79">
        <f t="shared" si="3"/>
        <v>115</v>
      </c>
      <c r="I21" s="118">
        <f t="shared" si="3"/>
        <v>79</v>
      </c>
      <c r="J21" s="79">
        <f t="shared" si="3"/>
        <v>103</v>
      </c>
      <c r="K21" s="118">
        <f t="shared" si="3"/>
        <v>123</v>
      </c>
      <c r="L21" s="6">
        <f t="shared" si="3"/>
        <v>109</v>
      </c>
      <c r="M21" s="15">
        <f t="shared" si="3"/>
        <v>123</v>
      </c>
    </row>
    <row r="22" spans="1:17" ht="13.5" thickTop="1" x14ac:dyDescent="0.2"/>
    <row r="23" spans="1:17" ht="6" customHeight="1" x14ac:dyDescent="0.2"/>
    <row r="24" spans="1:17" ht="18.75" customHeight="1" thickBot="1" x14ac:dyDescent="0.35">
      <c r="A24" s="18" t="s">
        <v>28</v>
      </c>
      <c r="B24" s="18"/>
      <c r="C24" s="18"/>
    </row>
    <row r="25" spans="1:17" ht="40.5" customHeight="1" thickTop="1" thickBot="1" x14ac:dyDescent="0.25">
      <c r="A25" s="50" t="s">
        <v>0</v>
      </c>
      <c r="B25" s="132" t="s">
        <v>22</v>
      </c>
      <c r="C25" s="133"/>
      <c r="D25" s="130" t="s">
        <v>23</v>
      </c>
      <c r="E25" s="130"/>
      <c r="F25" s="132" t="s">
        <v>24</v>
      </c>
      <c r="G25" s="133"/>
      <c r="H25" s="130" t="s">
        <v>25</v>
      </c>
      <c r="I25" s="130"/>
      <c r="J25" s="130" t="s">
        <v>26</v>
      </c>
      <c r="K25" s="130"/>
      <c r="L25" s="130" t="s">
        <v>27</v>
      </c>
      <c r="M25" s="131"/>
    </row>
    <row r="26" spans="1:17" ht="13.5" thickTop="1" x14ac:dyDescent="0.2">
      <c r="A26" s="22" t="s">
        <v>1</v>
      </c>
      <c r="B26" s="1">
        <f>689+182+5+37+107</f>
        <v>1020</v>
      </c>
      <c r="C26" s="10">
        <v>884</v>
      </c>
      <c r="D26" s="1">
        <f>577+158+5+23+66</f>
        <v>829</v>
      </c>
      <c r="E26" s="10">
        <v>712</v>
      </c>
      <c r="F26" s="1">
        <f>153+51+3+5+37</f>
        <v>249</v>
      </c>
      <c r="G26" s="10">
        <v>270</v>
      </c>
      <c r="H26" s="1">
        <f>125+40+1+2+2+15+6+1+3</f>
        <v>195</v>
      </c>
      <c r="I26" s="10">
        <v>121</v>
      </c>
      <c r="J26" s="1">
        <f>249+85+19+13+17</f>
        <v>383</v>
      </c>
      <c r="K26" s="10">
        <v>372</v>
      </c>
      <c r="L26" s="1">
        <v>341</v>
      </c>
      <c r="M26" s="68">
        <v>366</v>
      </c>
      <c r="O26" s="60"/>
      <c r="P26" s="60"/>
      <c r="Q26" s="60"/>
    </row>
    <row r="27" spans="1:17" x14ac:dyDescent="0.2">
      <c r="A27" s="69" t="s">
        <v>4</v>
      </c>
      <c r="B27" s="1">
        <f>74+14</f>
        <v>88</v>
      </c>
      <c r="C27" s="10">
        <v>110</v>
      </c>
      <c r="D27" s="1">
        <f>70+11</f>
        <v>81</v>
      </c>
      <c r="E27" s="10">
        <v>108</v>
      </c>
      <c r="F27" s="1">
        <f>20+3</f>
        <v>23</v>
      </c>
      <c r="G27" s="10">
        <v>37</v>
      </c>
      <c r="H27" s="1">
        <v>9</v>
      </c>
      <c r="I27" s="10">
        <v>11</v>
      </c>
      <c r="J27" s="3">
        <f>23+33+5</f>
        <v>61</v>
      </c>
      <c r="K27" s="12">
        <v>82</v>
      </c>
      <c r="L27" s="3">
        <v>54</v>
      </c>
      <c r="M27" s="68">
        <v>67</v>
      </c>
    </row>
    <row r="28" spans="1:17" x14ac:dyDescent="0.2">
      <c r="A28" s="9" t="s">
        <v>2</v>
      </c>
      <c r="B28" s="1">
        <f>645+207</f>
        <v>852</v>
      </c>
      <c r="C28" s="10">
        <v>864</v>
      </c>
      <c r="D28" s="1">
        <f>550+158</f>
        <v>708</v>
      </c>
      <c r="E28" s="10">
        <v>719</v>
      </c>
      <c r="F28" s="1">
        <f>223+66</f>
        <v>289</v>
      </c>
      <c r="G28" s="10">
        <v>320</v>
      </c>
      <c r="H28" s="1">
        <f>56+20+23+10</f>
        <v>109</v>
      </c>
      <c r="I28" s="10">
        <v>82</v>
      </c>
      <c r="J28" s="2">
        <f>289+180+51</f>
        <v>520</v>
      </c>
      <c r="K28" s="11">
        <v>532</v>
      </c>
      <c r="L28" s="2">
        <v>464</v>
      </c>
      <c r="M28" s="68">
        <v>468</v>
      </c>
      <c r="P28" s="61"/>
      <c r="Q28" s="61"/>
    </row>
    <row r="29" spans="1:17" x14ac:dyDescent="0.2">
      <c r="A29" s="9" t="s">
        <v>3</v>
      </c>
      <c r="B29" s="1">
        <f>122+37</f>
        <v>159</v>
      </c>
      <c r="C29" s="10">
        <v>162</v>
      </c>
      <c r="D29" s="1">
        <f>65+24</f>
        <v>89</v>
      </c>
      <c r="E29" s="10">
        <v>103</v>
      </c>
      <c r="F29" s="1">
        <f>30+12</f>
        <v>42</v>
      </c>
      <c r="G29" s="10">
        <v>49</v>
      </c>
      <c r="H29" s="1">
        <f>4+2+2+1</f>
        <v>9</v>
      </c>
      <c r="I29" s="10">
        <v>14</v>
      </c>
      <c r="J29" s="2">
        <f>42+21+5</f>
        <v>68</v>
      </c>
      <c r="K29" s="11">
        <v>79</v>
      </c>
      <c r="L29" s="2">
        <v>65</v>
      </c>
      <c r="M29" s="68">
        <v>79</v>
      </c>
      <c r="P29" s="61"/>
      <c r="Q29" s="61"/>
    </row>
    <row r="30" spans="1:17" x14ac:dyDescent="0.2">
      <c r="A30" s="69" t="s">
        <v>17</v>
      </c>
      <c r="B30" s="1">
        <v>0</v>
      </c>
      <c r="C30" s="10">
        <v>0</v>
      </c>
      <c r="D30" s="1">
        <v>0</v>
      </c>
      <c r="E30" s="10">
        <v>0</v>
      </c>
      <c r="F30" s="1">
        <v>0</v>
      </c>
      <c r="G30" s="10">
        <v>0</v>
      </c>
      <c r="H30" s="3">
        <v>0</v>
      </c>
      <c r="I30" s="12">
        <v>0</v>
      </c>
      <c r="J30" s="3">
        <v>0</v>
      </c>
      <c r="K30" s="12">
        <v>0</v>
      </c>
      <c r="L30" s="1">
        <v>0</v>
      </c>
      <c r="M30" s="68">
        <v>0</v>
      </c>
    </row>
    <row r="31" spans="1:17" ht="22.5" customHeight="1" thickBot="1" x14ac:dyDescent="0.25">
      <c r="A31" s="85" t="s">
        <v>5</v>
      </c>
      <c r="B31" s="119">
        <f>SUM(B26,B27,B28,B29,B30)</f>
        <v>2119</v>
      </c>
      <c r="C31" s="120">
        <f>SUM(C26,C27,C28,C29)</f>
        <v>2020</v>
      </c>
      <c r="D31" s="4">
        <f t="shared" ref="D31:M31" si="4">SUM(D26:D30)</f>
        <v>1707</v>
      </c>
      <c r="E31" s="13">
        <f t="shared" si="4"/>
        <v>1642</v>
      </c>
      <c r="F31" s="4">
        <f t="shared" si="4"/>
        <v>603</v>
      </c>
      <c r="G31" s="13">
        <f t="shared" si="4"/>
        <v>676</v>
      </c>
      <c r="H31" s="4">
        <f t="shared" si="4"/>
        <v>322</v>
      </c>
      <c r="I31" s="13">
        <f t="shared" si="4"/>
        <v>228</v>
      </c>
      <c r="J31" s="119">
        <f>SUM(J26,J27,J28,J29)</f>
        <v>1032</v>
      </c>
      <c r="K31" s="13">
        <f>SUM(K26,K27,K28,K29)</f>
        <v>1065</v>
      </c>
      <c r="L31" s="4">
        <f t="shared" si="4"/>
        <v>924</v>
      </c>
      <c r="M31" s="41">
        <f t="shared" si="4"/>
        <v>980</v>
      </c>
    </row>
    <row r="32" spans="1:17" ht="13.5" thickTop="1" x14ac:dyDescent="0.2">
      <c r="A32" s="22" t="s">
        <v>6</v>
      </c>
      <c r="B32" s="55">
        <v>52</v>
      </c>
      <c r="C32" s="10">
        <v>46</v>
      </c>
      <c r="D32" s="1">
        <v>45</v>
      </c>
      <c r="E32" s="10">
        <v>37</v>
      </c>
      <c r="F32" s="1">
        <v>27</v>
      </c>
      <c r="G32" s="10">
        <v>25</v>
      </c>
      <c r="H32" s="1">
        <f>5+9</f>
        <v>14</v>
      </c>
      <c r="I32" s="10">
        <v>11</v>
      </c>
      <c r="J32" s="1">
        <f>27+3</f>
        <v>30</v>
      </c>
      <c r="K32" s="10">
        <v>25</v>
      </c>
      <c r="L32" s="1">
        <v>30</v>
      </c>
      <c r="M32" s="68">
        <v>27</v>
      </c>
      <c r="O32" s="60"/>
      <c r="P32" s="60"/>
      <c r="Q32" s="60"/>
    </row>
    <row r="33" spans="1:17" x14ac:dyDescent="0.2">
      <c r="A33" s="9" t="s">
        <v>7</v>
      </c>
      <c r="B33" s="1">
        <v>113</v>
      </c>
      <c r="C33" s="10">
        <v>117</v>
      </c>
      <c r="D33" s="1">
        <v>60</v>
      </c>
      <c r="E33" s="10">
        <v>57</v>
      </c>
      <c r="F33" s="1">
        <v>45</v>
      </c>
      <c r="G33" s="10">
        <v>50</v>
      </c>
      <c r="H33" s="1">
        <f>6+7</f>
        <v>13</v>
      </c>
      <c r="I33" s="10">
        <v>4</v>
      </c>
      <c r="J33" s="1">
        <v>45</v>
      </c>
      <c r="K33" s="10">
        <v>51</v>
      </c>
      <c r="L33" s="1">
        <v>75</v>
      </c>
      <c r="M33" s="68">
        <v>53</v>
      </c>
    </row>
    <row r="34" spans="1:17" ht="13.5" thickBot="1" x14ac:dyDescent="0.25">
      <c r="A34" s="70" t="s">
        <v>8</v>
      </c>
      <c r="B34" s="64">
        <v>68</v>
      </c>
      <c r="C34" s="65">
        <v>57</v>
      </c>
      <c r="D34" s="64">
        <v>45</v>
      </c>
      <c r="E34" s="65">
        <v>44</v>
      </c>
      <c r="F34" s="64">
        <v>35</v>
      </c>
      <c r="G34" s="65">
        <v>34</v>
      </c>
      <c r="H34" s="64">
        <v>9</v>
      </c>
      <c r="I34" s="65">
        <v>10</v>
      </c>
      <c r="J34" s="64">
        <v>36</v>
      </c>
      <c r="K34" s="65">
        <v>34</v>
      </c>
      <c r="L34" s="64">
        <v>39</v>
      </c>
      <c r="M34" s="71">
        <v>33</v>
      </c>
      <c r="P34" s="61"/>
      <c r="Q34" s="61"/>
    </row>
    <row r="35" spans="1:17" ht="13.5" thickBot="1" x14ac:dyDescent="0.25">
      <c r="A35" s="73" t="s">
        <v>9</v>
      </c>
      <c r="B35" s="110">
        <f>SUM(B32,B33,B34)</f>
        <v>233</v>
      </c>
      <c r="C35" s="111">
        <f>SUM(C32,C33,C34)</f>
        <v>220</v>
      </c>
      <c r="D35" s="87">
        <f t="shared" ref="D35:M35" si="5">SUM(D32:D34)</f>
        <v>150</v>
      </c>
      <c r="E35" s="88">
        <f t="shared" si="5"/>
        <v>138</v>
      </c>
      <c r="F35" s="87">
        <f t="shared" si="5"/>
        <v>107</v>
      </c>
      <c r="G35" s="88">
        <f t="shared" si="5"/>
        <v>109</v>
      </c>
      <c r="H35" s="87">
        <f t="shared" si="5"/>
        <v>36</v>
      </c>
      <c r="I35" s="88">
        <f t="shared" si="5"/>
        <v>25</v>
      </c>
      <c r="J35" s="87">
        <f t="shared" si="5"/>
        <v>111</v>
      </c>
      <c r="K35" s="88">
        <f t="shared" si="5"/>
        <v>110</v>
      </c>
      <c r="L35" s="87">
        <f t="shared" si="5"/>
        <v>144</v>
      </c>
      <c r="M35" s="89">
        <f t="shared" si="5"/>
        <v>113</v>
      </c>
      <c r="P35" s="61"/>
      <c r="Q35" s="61"/>
    </row>
    <row r="36" spans="1:17" ht="20.25" customHeight="1" thickTop="1" thickBot="1" x14ac:dyDescent="0.25">
      <c r="A36" s="77" t="s">
        <v>10</v>
      </c>
      <c r="B36" s="56">
        <f>SUM(B31,B35)</f>
        <v>2352</v>
      </c>
      <c r="C36" s="51">
        <f>SUM(C31,C35)</f>
        <v>2240</v>
      </c>
      <c r="D36" s="6">
        <f t="shared" ref="D36:L36" si="6">SUM(D31,D35)</f>
        <v>1857</v>
      </c>
      <c r="E36" s="15">
        <f t="shared" si="6"/>
        <v>1780</v>
      </c>
      <c r="F36" s="6">
        <f t="shared" si="6"/>
        <v>710</v>
      </c>
      <c r="G36" s="15">
        <f t="shared" si="6"/>
        <v>785</v>
      </c>
      <c r="H36" s="6">
        <f t="shared" si="6"/>
        <v>358</v>
      </c>
      <c r="I36" s="15">
        <f t="shared" si="6"/>
        <v>253</v>
      </c>
      <c r="J36" s="6">
        <f t="shared" si="6"/>
        <v>1143</v>
      </c>
      <c r="K36" s="15">
        <f t="shared" si="6"/>
        <v>1175</v>
      </c>
      <c r="L36" s="6">
        <f t="shared" si="6"/>
        <v>1068</v>
      </c>
      <c r="M36" s="76">
        <f>SUM(M31,M35)</f>
        <v>1093</v>
      </c>
    </row>
    <row r="37" spans="1:17" ht="13.5" thickTop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7" ht="13.5" thickBot="1" x14ac:dyDescent="0.25">
      <c r="A38" s="134" t="s">
        <v>11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</row>
    <row r="39" spans="1:17" ht="13.5" thickTop="1" x14ac:dyDescent="0.2">
      <c r="A39" s="8" t="s">
        <v>16</v>
      </c>
      <c r="B39" s="19">
        <v>139</v>
      </c>
      <c r="C39" s="121">
        <v>132</v>
      </c>
      <c r="D39" s="31">
        <v>116</v>
      </c>
      <c r="E39" s="59">
        <v>104</v>
      </c>
      <c r="F39" s="31">
        <v>33</v>
      </c>
      <c r="G39" s="59">
        <v>37</v>
      </c>
      <c r="H39" s="31">
        <v>27</v>
      </c>
      <c r="I39" s="59">
        <v>19</v>
      </c>
      <c r="J39" s="19">
        <f>33+24</f>
        <v>57</v>
      </c>
      <c r="K39" s="121">
        <v>60</v>
      </c>
      <c r="L39" s="19">
        <v>54</v>
      </c>
      <c r="M39" s="121">
        <v>63</v>
      </c>
    </row>
    <row r="40" spans="1:17" x14ac:dyDescent="0.2">
      <c r="A40" s="22" t="s">
        <v>13</v>
      </c>
      <c r="B40" s="57">
        <v>192</v>
      </c>
      <c r="C40" s="122">
        <v>176</v>
      </c>
      <c r="D40" s="20">
        <v>149</v>
      </c>
      <c r="E40" s="38">
        <v>131</v>
      </c>
      <c r="F40" s="20">
        <v>34</v>
      </c>
      <c r="G40" s="38">
        <v>42</v>
      </c>
      <c r="H40" s="20">
        <f>19+7</f>
        <v>26</v>
      </c>
      <c r="I40" s="38">
        <v>11</v>
      </c>
      <c r="J40" s="102">
        <f>34+58</f>
        <v>92</v>
      </c>
      <c r="K40" s="36">
        <v>93</v>
      </c>
      <c r="L40" s="23">
        <v>100</v>
      </c>
      <c r="M40" s="36">
        <v>101</v>
      </c>
    </row>
    <row r="41" spans="1:17" x14ac:dyDescent="0.2">
      <c r="A41" s="9" t="s">
        <v>14</v>
      </c>
      <c r="B41" s="58">
        <v>103</v>
      </c>
      <c r="C41" s="123">
        <v>105</v>
      </c>
      <c r="D41" s="23">
        <v>80</v>
      </c>
      <c r="E41" s="36">
        <v>80</v>
      </c>
      <c r="F41" s="23">
        <v>28</v>
      </c>
      <c r="G41" s="36">
        <v>20</v>
      </c>
      <c r="H41" s="23">
        <v>14</v>
      </c>
      <c r="I41" s="36">
        <v>11</v>
      </c>
      <c r="J41" s="103">
        <f>28+24</f>
        <v>52</v>
      </c>
      <c r="K41" s="38">
        <v>54</v>
      </c>
      <c r="L41" s="20">
        <v>60</v>
      </c>
      <c r="M41" s="38">
        <v>64</v>
      </c>
    </row>
    <row r="42" spans="1:17" x14ac:dyDescent="0.2">
      <c r="A42" s="9" t="s">
        <v>15</v>
      </c>
      <c r="B42" s="90">
        <v>253</v>
      </c>
      <c r="C42" s="124">
        <v>220</v>
      </c>
      <c r="D42" s="20">
        <v>197</v>
      </c>
      <c r="E42" s="38">
        <v>170</v>
      </c>
      <c r="F42" s="20">
        <v>57</v>
      </c>
      <c r="G42" s="38">
        <v>64</v>
      </c>
      <c r="H42" s="20">
        <v>37</v>
      </c>
      <c r="I42" s="38">
        <v>26</v>
      </c>
      <c r="J42" s="103">
        <f>57+56</f>
        <v>113</v>
      </c>
      <c r="K42" s="38">
        <v>99</v>
      </c>
      <c r="L42" s="20">
        <v>102</v>
      </c>
      <c r="M42" s="38">
        <v>94</v>
      </c>
    </row>
    <row r="43" spans="1:17" ht="13.5" thickBot="1" x14ac:dyDescent="0.25">
      <c r="A43" s="70" t="s">
        <v>19</v>
      </c>
      <c r="B43" s="94">
        <v>22</v>
      </c>
      <c r="C43" s="125">
        <v>30</v>
      </c>
      <c r="D43" s="66">
        <v>14</v>
      </c>
      <c r="E43" s="95">
        <v>23</v>
      </c>
      <c r="F43" s="66">
        <v>4</v>
      </c>
      <c r="G43" s="95">
        <v>5</v>
      </c>
      <c r="H43" s="66">
        <v>0</v>
      </c>
      <c r="I43" s="95">
        <v>1</v>
      </c>
      <c r="J43" s="104">
        <v>9</v>
      </c>
      <c r="K43" s="95">
        <v>15</v>
      </c>
      <c r="L43" s="66">
        <v>9</v>
      </c>
      <c r="M43" s="95">
        <v>18</v>
      </c>
    </row>
    <row r="44" spans="1:17" ht="13.5" thickBot="1" x14ac:dyDescent="0.25">
      <c r="A44" s="91" t="s">
        <v>12</v>
      </c>
      <c r="B44" s="92">
        <f>SUM(B39,B40,B41,B42,B43)</f>
        <v>709</v>
      </c>
      <c r="C44" s="126">
        <f>SUM(C39,C40,C41,C42,C43)</f>
        <v>663</v>
      </c>
      <c r="D44" s="93">
        <f t="shared" ref="D44:M44" si="7">SUM(D39:D43)</f>
        <v>556</v>
      </c>
      <c r="E44" s="127">
        <f t="shared" si="7"/>
        <v>508</v>
      </c>
      <c r="F44" s="93">
        <f t="shared" si="7"/>
        <v>156</v>
      </c>
      <c r="G44" s="127">
        <f t="shared" si="7"/>
        <v>168</v>
      </c>
      <c r="H44" s="93">
        <f t="shared" si="7"/>
        <v>104</v>
      </c>
      <c r="I44" s="127">
        <f t="shared" si="7"/>
        <v>68</v>
      </c>
      <c r="J44" s="93">
        <f t="shared" si="7"/>
        <v>323</v>
      </c>
      <c r="K44" s="127">
        <f t="shared" si="7"/>
        <v>321</v>
      </c>
      <c r="L44" s="93">
        <f t="shared" si="7"/>
        <v>325</v>
      </c>
      <c r="M44" s="127">
        <f t="shared" si="7"/>
        <v>340</v>
      </c>
    </row>
    <row r="45" spans="1:17" ht="13.5" thickTop="1" x14ac:dyDescent="0.2"/>
    <row r="47" spans="1:17" ht="19.5" thickBot="1" x14ac:dyDescent="0.35">
      <c r="A47" s="18" t="s">
        <v>29</v>
      </c>
      <c r="B47" s="18"/>
      <c r="C47" s="18"/>
    </row>
    <row r="48" spans="1:17" ht="40.5" customHeight="1" thickTop="1" thickBot="1" x14ac:dyDescent="0.25">
      <c r="A48" s="50" t="s">
        <v>0</v>
      </c>
      <c r="B48" s="132" t="s">
        <v>22</v>
      </c>
      <c r="C48" s="133"/>
      <c r="D48" s="130" t="s">
        <v>23</v>
      </c>
      <c r="E48" s="130"/>
      <c r="F48" s="132" t="s">
        <v>24</v>
      </c>
      <c r="G48" s="133"/>
      <c r="H48" s="130" t="s">
        <v>25</v>
      </c>
      <c r="I48" s="130"/>
      <c r="J48" s="130" t="s">
        <v>26</v>
      </c>
      <c r="K48" s="130"/>
      <c r="L48" s="130" t="s">
        <v>27</v>
      </c>
      <c r="M48" s="131"/>
    </row>
    <row r="49" spans="1:17" ht="13.5" thickTop="1" x14ac:dyDescent="0.2">
      <c r="A49" s="22" t="s">
        <v>1</v>
      </c>
      <c r="B49" s="23">
        <f t="shared" ref="B49:C52" si="8">SUM(B3,B26)</f>
        <v>2175</v>
      </c>
      <c r="C49" s="36">
        <v>1943</v>
      </c>
      <c r="D49" s="1">
        <f t="shared" ref="D49:M49" si="9">SUM(D3,D26)</f>
        <v>1853</v>
      </c>
      <c r="E49" s="10">
        <f t="shared" si="9"/>
        <v>1706</v>
      </c>
      <c r="F49" s="1">
        <f t="shared" si="9"/>
        <v>467</v>
      </c>
      <c r="G49" s="10">
        <f t="shared" si="9"/>
        <v>495</v>
      </c>
      <c r="H49" s="1">
        <f t="shared" si="9"/>
        <v>553</v>
      </c>
      <c r="I49" s="10">
        <f t="shared" si="9"/>
        <v>400</v>
      </c>
      <c r="J49" s="1">
        <f t="shared" si="9"/>
        <v>643</v>
      </c>
      <c r="K49" s="10">
        <f t="shared" si="9"/>
        <v>629</v>
      </c>
      <c r="L49" s="1">
        <f>SUM(L3,L26)</f>
        <v>572</v>
      </c>
      <c r="M49" s="40">
        <f t="shared" si="9"/>
        <v>595</v>
      </c>
      <c r="O49" s="60"/>
      <c r="P49" s="60"/>
      <c r="Q49" s="60"/>
    </row>
    <row r="50" spans="1:17" x14ac:dyDescent="0.2">
      <c r="A50" s="69" t="s">
        <v>4</v>
      </c>
      <c r="B50" s="21">
        <f t="shared" si="8"/>
        <v>101</v>
      </c>
      <c r="C50" s="37">
        <f t="shared" si="8"/>
        <v>128</v>
      </c>
      <c r="D50" s="3">
        <f t="shared" ref="D50:M50" si="10">SUM(D4,D27)</f>
        <v>92</v>
      </c>
      <c r="E50" s="12">
        <f t="shared" si="10"/>
        <v>126</v>
      </c>
      <c r="F50" s="3">
        <f t="shared" si="10"/>
        <v>24</v>
      </c>
      <c r="G50" s="12">
        <f t="shared" si="10"/>
        <v>45</v>
      </c>
      <c r="H50" s="3">
        <f t="shared" si="10"/>
        <v>11</v>
      </c>
      <c r="I50" s="12">
        <f t="shared" si="10"/>
        <v>14</v>
      </c>
      <c r="J50" s="3">
        <f t="shared" si="10"/>
        <v>66</v>
      </c>
      <c r="K50" s="12">
        <f t="shared" si="10"/>
        <v>95</v>
      </c>
      <c r="L50" s="3">
        <f>SUM(L4,L27)</f>
        <v>56</v>
      </c>
      <c r="M50" s="44">
        <f t="shared" si="10"/>
        <v>77</v>
      </c>
    </row>
    <row r="51" spans="1:17" x14ac:dyDescent="0.2">
      <c r="A51" s="9" t="s">
        <v>2</v>
      </c>
      <c r="B51" s="20">
        <f t="shared" si="8"/>
        <v>1170</v>
      </c>
      <c r="C51" s="38">
        <f t="shared" si="8"/>
        <v>1214</v>
      </c>
      <c r="D51" s="2">
        <f t="shared" ref="D51:M51" si="11">SUM(D5,D28)</f>
        <v>944</v>
      </c>
      <c r="E51" s="11">
        <f t="shared" si="11"/>
        <v>995</v>
      </c>
      <c r="F51" s="2">
        <f t="shared" si="11"/>
        <v>376</v>
      </c>
      <c r="G51" s="11">
        <f t="shared" si="11"/>
        <v>415</v>
      </c>
      <c r="H51" s="2">
        <f t="shared" si="11"/>
        <v>154</v>
      </c>
      <c r="I51" s="11">
        <f t="shared" si="11"/>
        <v>157</v>
      </c>
      <c r="J51" s="2">
        <f t="shared" si="11"/>
        <v>649</v>
      </c>
      <c r="K51" s="11">
        <f t="shared" si="11"/>
        <v>663</v>
      </c>
      <c r="L51" s="2">
        <f>SUM(L5,L28)</f>
        <v>571</v>
      </c>
      <c r="M51" s="42">
        <f t="shared" si="11"/>
        <v>576</v>
      </c>
      <c r="P51" s="61"/>
      <c r="Q51" s="61"/>
    </row>
    <row r="52" spans="1:17" x14ac:dyDescent="0.2">
      <c r="A52" s="9" t="s">
        <v>3</v>
      </c>
      <c r="B52" s="20">
        <f t="shared" si="8"/>
        <v>250</v>
      </c>
      <c r="C52" s="38">
        <f t="shared" si="8"/>
        <v>269</v>
      </c>
      <c r="D52" s="2">
        <f t="shared" ref="D52:M52" si="12">SUM(D6,D29)</f>
        <v>158</v>
      </c>
      <c r="E52" s="11">
        <f t="shared" si="12"/>
        <v>191</v>
      </c>
      <c r="F52" s="2">
        <f t="shared" si="12"/>
        <v>66</v>
      </c>
      <c r="G52" s="11">
        <f t="shared" si="12"/>
        <v>90</v>
      </c>
      <c r="H52" s="2">
        <f t="shared" si="12"/>
        <v>27</v>
      </c>
      <c r="I52" s="11">
        <f t="shared" si="12"/>
        <v>28</v>
      </c>
      <c r="J52" s="2">
        <f t="shared" si="12"/>
        <v>105</v>
      </c>
      <c r="K52" s="11">
        <f t="shared" si="12"/>
        <v>126</v>
      </c>
      <c r="L52" s="2">
        <f>SUM(L6,L29)</f>
        <v>95</v>
      </c>
      <c r="M52" s="42">
        <f t="shared" si="12"/>
        <v>113</v>
      </c>
      <c r="P52" s="61"/>
      <c r="Q52" s="61"/>
    </row>
    <row r="53" spans="1:17" x14ac:dyDescent="0.2">
      <c r="A53" s="69" t="s">
        <v>17</v>
      </c>
      <c r="B53" s="21">
        <f>SUM(B7,B30)</f>
        <v>0</v>
      </c>
      <c r="C53" s="37">
        <v>0</v>
      </c>
      <c r="D53" s="3">
        <f t="shared" ref="D53:M53" si="13">SUM(D7,D30)</f>
        <v>0</v>
      </c>
      <c r="E53" s="12">
        <v>0</v>
      </c>
      <c r="F53" s="3">
        <f t="shared" si="13"/>
        <v>0</v>
      </c>
      <c r="G53" s="12">
        <f t="shared" si="13"/>
        <v>0</v>
      </c>
      <c r="H53" s="3">
        <f t="shared" si="13"/>
        <v>0</v>
      </c>
      <c r="I53" s="12">
        <f t="shared" si="13"/>
        <v>0</v>
      </c>
      <c r="J53" s="3">
        <f t="shared" si="13"/>
        <v>0</v>
      </c>
      <c r="K53" s="12">
        <f t="shared" si="13"/>
        <v>0</v>
      </c>
      <c r="L53" s="3">
        <f t="shared" si="13"/>
        <v>0</v>
      </c>
      <c r="M53" s="44">
        <f t="shared" si="13"/>
        <v>0</v>
      </c>
    </row>
    <row r="54" spans="1:17" ht="25.5" customHeight="1" thickBot="1" x14ac:dyDescent="0.25">
      <c r="A54" s="85" t="s">
        <v>5</v>
      </c>
      <c r="B54" s="4">
        <f>SUM(B49:B53)</f>
        <v>3696</v>
      </c>
      <c r="C54" s="13">
        <f>SUM(C49:C53)</f>
        <v>3554</v>
      </c>
      <c r="D54" s="4">
        <f>SUM(D49:D53)</f>
        <v>3047</v>
      </c>
      <c r="E54" s="13">
        <f>SUM(E49:E53)</f>
        <v>3018</v>
      </c>
      <c r="F54" s="4">
        <f>SUM(F49:F53)</f>
        <v>933</v>
      </c>
      <c r="G54" s="13">
        <f t="shared" ref="G54:M54" si="14">SUM(G49:G53)</f>
        <v>1045</v>
      </c>
      <c r="H54" s="4">
        <f t="shared" si="14"/>
        <v>745</v>
      </c>
      <c r="I54" s="13">
        <f t="shared" si="14"/>
        <v>599</v>
      </c>
      <c r="J54" s="4">
        <f t="shared" si="14"/>
        <v>1463</v>
      </c>
      <c r="K54" s="13">
        <f t="shared" si="14"/>
        <v>1513</v>
      </c>
      <c r="L54" s="4">
        <f>SUM(L49:L53)</f>
        <v>1294</v>
      </c>
      <c r="M54" s="41">
        <f t="shared" si="14"/>
        <v>1361</v>
      </c>
    </row>
    <row r="55" spans="1:17" ht="13.5" thickTop="1" x14ac:dyDescent="0.2">
      <c r="A55" s="22" t="s">
        <v>6</v>
      </c>
      <c r="B55" s="1">
        <f t="shared" ref="B55:C57" si="15">SUM(B9,B32)</f>
        <v>54</v>
      </c>
      <c r="C55" s="10">
        <f t="shared" si="15"/>
        <v>51</v>
      </c>
      <c r="D55" s="2">
        <f t="shared" ref="D55:F57" si="16">SUM(D9,D32)</f>
        <v>46</v>
      </c>
      <c r="E55" s="10">
        <f>SUM(E9,E32)</f>
        <v>41</v>
      </c>
      <c r="F55" s="2">
        <f t="shared" si="16"/>
        <v>28</v>
      </c>
      <c r="G55" s="10">
        <f t="shared" ref="G55:M55" si="17">SUM(G9,G32)</f>
        <v>28</v>
      </c>
      <c r="H55" s="2">
        <f t="shared" si="17"/>
        <v>14</v>
      </c>
      <c r="I55" s="10">
        <f t="shared" si="17"/>
        <v>12</v>
      </c>
      <c r="J55" s="2">
        <f t="shared" si="17"/>
        <v>31</v>
      </c>
      <c r="K55" s="10">
        <f t="shared" si="17"/>
        <v>28</v>
      </c>
      <c r="L55" s="2">
        <f>SUM(L9,L32)</f>
        <v>31</v>
      </c>
      <c r="M55" s="68">
        <f t="shared" si="17"/>
        <v>29</v>
      </c>
      <c r="O55" s="60"/>
      <c r="P55" s="60"/>
      <c r="Q55" s="60"/>
    </row>
    <row r="56" spans="1:17" x14ac:dyDescent="0.2">
      <c r="A56" s="9" t="s">
        <v>7</v>
      </c>
      <c r="B56" s="1">
        <f t="shared" si="15"/>
        <v>125</v>
      </c>
      <c r="C56" s="10">
        <f t="shared" si="15"/>
        <v>127</v>
      </c>
      <c r="D56" s="2">
        <f t="shared" si="16"/>
        <v>64</v>
      </c>
      <c r="E56" s="10">
        <f t="shared" si="16"/>
        <v>61</v>
      </c>
      <c r="F56" s="2">
        <f t="shared" si="16"/>
        <v>46</v>
      </c>
      <c r="G56" s="10">
        <f t="shared" ref="G56:M56" si="18">SUM(G10,G33)</f>
        <v>51</v>
      </c>
      <c r="H56" s="2">
        <f t="shared" si="18"/>
        <v>16</v>
      </c>
      <c r="I56" s="10">
        <f t="shared" si="18"/>
        <v>5</v>
      </c>
      <c r="J56" s="2">
        <f t="shared" si="18"/>
        <v>46</v>
      </c>
      <c r="K56" s="10">
        <f t="shared" si="18"/>
        <v>54</v>
      </c>
      <c r="L56" s="2">
        <f>SUM(L10,L33)</f>
        <v>79</v>
      </c>
      <c r="M56" s="68">
        <f t="shared" si="18"/>
        <v>55</v>
      </c>
    </row>
    <row r="57" spans="1:17" x14ac:dyDescent="0.2">
      <c r="A57" s="9" t="s">
        <v>8</v>
      </c>
      <c r="B57" s="1">
        <f t="shared" si="15"/>
        <v>118</v>
      </c>
      <c r="C57" s="10">
        <f t="shared" si="15"/>
        <v>103</v>
      </c>
      <c r="D57" s="2">
        <f t="shared" si="16"/>
        <v>82</v>
      </c>
      <c r="E57" s="10">
        <f t="shared" si="16"/>
        <v>76</v>
      </c>
      <c r="F57" s="2">
        <f t="shared" si="16"/>
        <v>46</v>
      </c>
      <c r="G57" s="10">
        <f t="shared" ref="G57:M57" si="19">SUM(G11,G34)</f>
        <v>45</v>
      </c>
      <c r="H57" s="2">
        <f t="shared" si="19"/>
        <v>35</v>
      </c>
      <c r="I57" s="10">
        <f t="shared" si="19"/>
        <v>30</v>
      </c>
      <c r="J57" s="2">
        <f t="shared" si="19"/>
        <v>47</v>
      </c>
      <c r="K57" s="10">
        <f t="shared" si="19"/>
        <v>45</v>
      </c>
      <c r="L57" s="2">
        <f>SUM(L11,L34)</f>
        <v>47</v>
      </c>
      <c r="M57" s="68">
        <f t="shared" si="19"/>
        <v>45</v>
      </c>
      <c r="P57" s="61"/>
      <c r="Q57" s="61"/>
    </row>
    <row r="58" spans="1:17" ht="13.5" thickBot="1" x14ac:dyDescent="0.25">
      <c r="A58" s="86" t="s">
        <v>9</v>
      </c>
      <c r="B58" s="28">
        <f>SUM(B55,B56,B57)</f>
        <v>297</v>
      </c>
      <c r="C58" s="39">
        <f>SUM(C55,C56,C57)</f>
        <v>281</v>
      </c>
      <c r="D58" s="5">
        <f>SUM(D55:D57)</f>
        <v>192</v>
      </c>
      <c r="E58" s="14">
        <f>SUM(E55:E57)</f>
        <v>178</v>
      </c>
      <c r="F58" s="5">
        <f t="shared" ref="F58:M58" si="20">SUM(F55:F57)</f>
        <v>120</v>
      </c>
      <c r="G58" s="14">
        <f t="shared" si="20"/>
        <v>124</v>
      </c>
      <c r="H58" s="5">
        <f t="shared" si="20"/>
        <v>65</v>
      </c>
      <c r="I58" s="14">
        <f t="shared" si="20"/>
        <v>47</v>
      </c>
      <c r="J58" s="5">
        <f t="shared" si="20"/>
        <v>124</v>
      </c>
      <c r="K58" s="14">
        <f t="shared" si="20"/>
        <v>127</v>
      </c>
      <c r="L58" s="5">
        <f>SUM(L12,L35)</f>
        <v>157</v>
      </c>
      <c r="M58" s="45">
        <f t="shared" si="20"/>
        <v>129</v>
      </c>
      <c r="P58" s="61"/>
      <c r="Q58" s="61"/>
    </row>
    <row r="59" spans="1:17" ht="28.5" customHeight="1" thickTop="1" thickBot="1" x14ac:dyDescent="0.25">
      <c r="A59" s="72" t="s">
        <v>10</v>
      </c>
      <c r="B59" s="6">
        <f>SUM(B54,B58)</f>
        <v>3993</v>
      </c>
      <c r="C59" s="15">
        <f>SUM(C54,C58)</f>
        <v>3835</v>
      </c>
      <c r="D59" s="6">
        <f t="shared" ref="D59:M59" si="21">SUM(D54,D58)</f>
        <v>3239</v>
      </c>
      <c r="E59" s="15">
        <f>SUM(E54,E58)</f>
        <v>3196</v>
      </c>
      <c r="F59" s="6">
        <f t="shared" si="21"/>
        <v>1053</v>
      </c>
      <c r="G59" s="15">
        <f t="shared" si="21"/>
        <v>1169</v>
      </c>
      <c r="H59" s="6">
        <f t="shared" si="21"/>
        <v>810</v>
      </c>
      <c r="I59" s="15">
        <f t="shared" si="21"/>
        <v>646</v>
      </c>
      <c r="J59" s="6">
        <f t="shared" si="21"/>
        <v>1587</v>
      </c>
      <c r="K59" s="15">
        <f t="shared" si="21"/>
        <v>1640</v>
      </c>
      <c r="L59" s="6">
        <f t="shared" si="21"/>
        <v>1451</v>
      </c>
      <c r="M59" s="43">
        <f t="shared" si="21"/>
        <v>1490</v>
      </c>
    </row>
    <row r="60" spans="1:17" ht="13.5" thickTop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7" ht="13.5" thickBot="1" x14ac:dyDescent="0.25">
      <c r="A61" s="134" t="s">
        <v>11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</row>
    <row r="62" spans="1:17" ht="13.5" thickTop="1" x14ac:dyDescent="0.2">
      <c r="A62" s="8" t="s">
        <v>16</v>
      </c>
      <c r="B62" s="25">
        <f t="shared" ref="B62:C66" si="22">SUM(B16,B39)</f>
        <v>265</v>
      </c>
      <c r="C62" s="33">
        <f t="shared" si="22"/>
        <v>244</v>
      </c>
      <c r="D62" s="25">
        <f t="shared" ref="D62:G65" si="23">SUM(D16,D39)</f>
        <v>218</v>
      </c>
      <c r="E62" s="33">
        <f t="shared" si="23"/>
        <v>201</v>
      </c>
      <c r="F62" s="25">
        <f t="shared" si="23"/>
        <v>59</v>
      </c>
      <c r="G62" s="33">
        <f t="shared" si="23"/>
        <v>54</v>
      </c>
      <c r="H62" s="105">
        <f>SUM(H16,K39)</f>
        <v>100</v>
      </c>
      <c r="I62" s="33">
        <f>SUM(I16,I39)</f>
        <v>51</v>
      </c>
      <c r="J62" s="25">
        <f>SUM(J16+J39)</f>
        <v>89</v>
      </c>
      <c r="K62" s="33">
        <f t="shared" ref="K62:M65" si="24">SUM(K16,K39)</f>
        <v>87</v>
      </c>
      <c r="L62" s="105">
        <f>SUM(L16,L39)</f>
        <v>92</v>
      </c>
      <c r="M62" s="46">
        <f t="shared" si="24"/>
        <v>92</v>
      </c>
    </row>
    <row r="63" spans="1:17" x14ac:dyDescent="0.2">
      <c r="A63" s="22" t="s">
        <v>13</v>
      </c>
      <c r="B63" s="26">
        <f t="shared" si="22"/>
        <v>270</v>
      </c>
      <c r="C63" s="34">
        <f t="shared" si="22"/>
        <v>251</v>
      </c>
      <c r="D63" s="26">
        <f t="shared" si="23"/>
        <v>206</v>
      </c>
      <c r="E63" s="34">
        <f t="shared" si="23"/>
        <v>189</v>
      </c>
      <c r="F63" s="26">
        <f t="shared" si="23"/>
        <v>43</v>
      </c>
      <c r="G63" s="34">
        <f t="shared" si="23"/>
        <v>54</v>
      </c>
      <c r="H63" s="106">
        <f>SUM(H17,H40)</f>
        <v>41</v>
      </c>
      <c r="I63" s="34">
        <f>SUM(I17,I40)</f>
        <v>20</v>
      </c>
      <c r="J63" s="26">
        <f>SUM(J17+J40)</f>
        <v>106</v>
      </c>
      <c r="K63" s="34">
        <f t="shared" si="24"/>
        <v>108</v>
      </c>
      <c r="L63" s="106">
        <f>SUM(L17,L40)</f>
        <v>116</v>
      </c>
      <c r="M63" s="47">
        <f t="shared" si="24"/>
        <v>123</v>
      </c>
    </row>
    <row r="64" spans="1:17" x14ac:dyDescent="0.2">
      <c r="A64" s="9" t="s">
        <v>14</v>
      </c>
      <c r="B64" s="27">
        <f t="shared" si="22"/>
        <v>143</v>
      </c>
      <c r="C64" s="35">
        <f t="shared" si="22"/>
        <v>152</v>
      </c>
      <c r="D64" s="27">
        <f t="shared" si="23"/>
        <v>112</v>
      </c>
      <c r="E64" s="35">
        <f t="shared" si="23"/>
        <v>117</v>
      </c>
      <c r="F64" s="27">
        <f t="shared" si="23"/>
        <v>36</v>
      </c>
      <c r="G64" s="35">
        <f t="shared" si="23"/>
        <v>33</v>
      </c>
      <c r="H64" s="107">
        <f>SUM(H18,H41)</f>
        <v>21</v>
      </c>
      <c r="I64" s="35">
        <f>SUM(I18,I41)</f>
        <v>18</v>
      </c>
      <c r="J64" s="27">
        <f>SUM(J18+J41)</f>
        <v>63</v>
      </c>
      <c r="K64" s="35">
        <f t="shared" si="24"/>
        <v>68</v>
      </c>
      <c r="L64" s="107">
        <f>SUM(L18,L41)</f>
        <v>73</v>
      </c>
      <c r="M64" s="48">
        <f t="shared" si="24"/>
        <v>80</v>
      </c>
    </row>
    <row r="65" spans="1:13" x14ac:dyDescent="0.2">
      <c r="A65" s="9" t="s">
        <v>15</v>
      </c>
      <c r="B65" s="27">
        <f t="shared" si="22"/>
        <v>437</v>
      </c>
      <c r="C65" s="35">
        <f t="shared" si="22"/>
        <v>425</v>
      </c>
      <c r="D65" s="27">
        <f t="shared" si="23"/>
        <v>355</v>
      </c>
      <c r="E65" s="35">
        <f t="shared" si="23"/>
        <v>339</v>
      </c>
      <c r="F65" s="27">
        <f t="shared" si="23"/>
        <v>87</v>
      </c>
      <c r="G65" s="35">
        <f t="shared" si="23"/>
        <v>120</v>
      </c>
      <c r="H65" s="107">
        <f>SUM(H19,H42)</f>
        <v>82</v>
      </c>
      <c r="I65" s="35">
        <f>SUM(I19,I42)</f>
        <v>53</v>
      </c>
      <c r="J65" s="27">
        <f>SUM(J19+J42)</f>
        <v>158</v>
      </c>
      <c r="K65" s="35">
        <f t="shared" si="24"/>
        <v>164</v>
      </c>
      <c r="L65" s="107">
        <f>SUM(L19,L42)</f>
        <v>141</v>
      </c>
      <c r="M65" s="48">
        <f t="shared" si="24"/>
        <v>148</v>
      </c>
    </row>
    <row r="66" spans="1:13" ht="13.5" thickBot="1" x14ac:dyDescent="0.25">
      <c r="A66" s="81" t="s">
        <v>20</v>
      </c>
      <c r="B66" s="99">
        <f t="shared" si="22"/>
        <v>36</v>
      </c>
      <c r="C66" s="100">
        <f t="shared" si="22"/>
        <v>41</v>
      </c>
      <c r="D66" s="99">
        <f>SUM(D20,D43)</f>
        <v>26</v>
      </c>
      <c r="E66" s="100">
        <v>0</v>
      </c>
      <c r="F66" s="99">
        <f>SUM(F20,F43)</f>
        <v>5</v>
      </c>
      <c r="G66" s="100">
        <v>0</v>
      </c>
      <c r="H66" s="99">
        <f>SUM(H20,H43)</f>
        <v>8</v>
      </c>
      <c r="I66" s="100">
        <v>0</v>
      </c>
      <c r="J66" s="99">
        <f>SUM(J20,J43)</f>
        <v>10</v>
      </c>
      <c r="K66" s="100">
        <v>0</v>
      </c>
      <c r="L66" s="99">
        <f>SUM(L20,L43)</f>
        <v>12</v>
      </c>
      <c r="M66" s="108">
        <v>0</v>
      </c>
    </row>
    <row r="67" spans="1:13" ht="14.25" thickTop="1" thickBot="1" x14ac:dyDescent="0.25">
      <c r="A67" s="91" t="s">
        <v>12</v>
      </c>
      <c r="B67" s="96">
        <f>SUM(B62,B63,B64,B65,B66)</f>
        <v>1151</v>
      </c>
      <c r="C67" s="128">
        <f>SUM(C62,C63,C64,C65,C66)</f>
        <v>1113</v>
      </c>
      <c r="D67" s="93">
        <f>SUM(D62:D66)</f>
        <v>917</v>
      </c>
      <c r="E67" s="97">
        <f>SUM(E62:E66)</f>
        <v>846</v>
      </c>
      <c r="F67" s="93">
        <f>SUM(F62:F66)</f>
        <v>230</v>
      </c>
      <c r="G67" s="97">
        <f>SUM(G62:G66)</f>
        <v>261</v>
      </c>
      <c r="H67" s="93">
        <f>SUM(H62,H63,H64,H65,H66)</f>
        <v>252</v>
      </c>
      <c r="I67" s="97">
        <f>SUM(I62:I66)</f>
        <v>142</v>
      </c>
      <c r="J67" s="93">
        <f>SUM(J21+J44)</f>
        <v>426</v>
      </c>
      <c r="K67" s="97">
        <f>SUM(K62:K66)</f>
        <v>427</v>
      </c>
      <c r="L67" s="93">
        <f>SUM(L62,L63,L64,L65,L66)</f>
        <v>434</v>
      </c>
      <c r="M67" s="98">
        <f>SUM(M62:M66)</f>
        <v>443</v>
      </c>
    </row>
    <row r="68" spans="1:13" ht="13.5" thickTop="1" x14ac:dyDescent="0.2"/>
    <row r="69" spans="1:13" ht="13.5" thickBot="1" x14ac:dyDescent="0.25">
      <c r="A69" s="49" t="s">
        <v>30</v>
      </c>
    </row>
    <row r="70" spans="1:13" ht="40.5" customHeight="1" thickTop="1" thickBot="1" x14ac:dyDescent="0.25">
      <c r="A70" s="50" t="s">
        <v>0</v>
      </c>
      <c r="B70" s="132" t="s">
        <v>22</v>
      </c>
      <c r="C70" s="133"/>
      <c r="D70" s="130" t="s">
        <v>23</v>
      </c>
      <c r="E70" s="130"/>
      <c r="F70" s="132" t="s">
        <v>24</v>
      </c>
      <c r="G70" s="133"/>
      <c r="H70" s="130" t="s">
        <v>25</v>
      </c>
      <c r="I70" s="130"/>
      <c r="J70" s="130" t="s">
        <v>26</v>
      </c>
      <c r="K70" s="130"/>
      <c r="L70" s="130" t="s">
        <v>27</v>
      </c>
      <c r="M70" s="131"/>
    </row>
    <row r="71" spans="1:13" ht="13.5" thickTop="1" x14ac:dyDescent="0.2">
      <c r="A71" s="69" t="s">
        <v>4</v>
      </c>
      <c r="B71" s="21">
        <v>3</v>
      </c>
      <c r="C71" s="37">
        <v>6</v>
      </c>
      <c r="D71" s="3">
        <v>3</v>
      </c>
      <c r="E71" s="12">
        <v>6</v>
      </c>
      <c r="F71" s="3">
        <v>1</v>
      </c>
      <c r="G71" s="12">
        <v>2</v>
      </c>
      <c r="H71" s="3">
        <v>1</v>
      </c>
      <c r="I71" s="12">
        <v>1</v>
      </c>
      <c r="J71" s="3">
        <v>2</v>
      </c>
      <c r="K71" s="12">
        <v>5</v>
      </c>
      <c r="L71" s="3">
        <v>2</v>
      </c>
      <c r="M71" s="12">
        <v>5</v>
      </c>
    </row>
    <row r="72" spans="1:13" x14ac:dyDescent="0.2">
      <c r="A72" s="9" t="s">
        <v>2</v>
      </c>
      <c r="B72" s="20">
        <f>60+7</f>
        <v>67</v>
      </c>
      <c r="C72" s="38">
        <v>80</v>
      </c>
      <c r="D72" s="2">
        <f>49+5</f>
        <v>54</v>
      </c>
      <c r="E72" s="11">
        <v>68</v>
      </c>
      <c r="F72" s="2">
        <v>16</v>
      </c>
      <c r="G72" s="11">
        <v>25</v>
      </c>
      <c r="H72" s="2">
        <v>7</v>
      </c>
      <c r="I72" s="11">
        <v>6</v>
      </c>
      <c r="J72" s="2">
        <f>16+23+4</f>
        <v>43</v>
      </c>
      <c r="K72" s="11">
        <v>59</v>
      </c>
      <c r="L72" s="2">
        <v>41</v>
      </c>
      <c r="M72" s="11">
        <v>55</v>
      </c>
    </row>
    <row r="73" spans="1:13" x14ac:dyDescent="0.2">
      <c r="A73" s="69" t="s">
        <v>17</v>
      </c>
      <c r="B73" s="21">
        <v>0</v>
      </c>
      <c r="C73" s="37">
        <v>2</v>
      </c>
      <c r="D73" s="3">
        <v>0</v>
      </c>
      <c r="E73" s="12">
        <v>0</v>
      </c>
      <c r="F73" s="3">
        <v>0</v>
      </c>
      <c r="G73" s="12">
        <v>0</v>
      </c>
      <c r="H73" s="3">
        <v>0</v>
      </c>
      <c r="I73" s="12">
        <v>0</v>
      </c>
      <c r="J73" s="3">
        <v>0</v>
      </c>
      <c r="K73" s="12">
        <v>0</v>
      </c>
      <c r="L73" s="3">
        <v>0</v>
      </c>
      <c r="M73" s="12">
        <v>0</v>
      </c>
    </row>
    <row r="74" spans="1:13" ht="28.5" customHeight="1" thickBot="1" x14ac:dyDescent="0.25">
      <c r="A74" s="101" t="s">
        <v>18</v>
      </c>
      <c r="B74" s="4">
        <f>SUM(B71,B72,B73)</f>
        <v>70</v>
      </c>
      <c r="C74" s="13">
        <f>SUM(C71,C72,C73)</f>
        <v>88</v>
      </c>
      <c r="D74" s="4">
        <f>SUM(D71:D73)</f>
        <v>57</v>
      </c>
      <c r="E74" s="13">
        <f>SUM(E71,E72,E73)</f>
        <v>74</v>
      </c>
      <c r="F74" s="4">
        <f>SUM(F71:F73)</f>
        <v>17</v>
      </c>
      <c r="G74" s="13">
        <f>SUM(G71,G72,G73)</f>
        <v>27</v>
      </c>
      <c r="H74" s="4">
        <f>SUM(H71:H73)</f>
        <v>8</v>
      </c>
      <c r="I74" s="13">
        <f>SUM(I71,I72,I73)</f>
        <v>7</v>
      </c>
      <c r="J74" s="4">
        <f>SUM(J71:J73)</f>
        <v>45</v>
      </c>
      <c r="K74" s="13">
        <f>SUM(K71,K72,K73)</f>
        <v>64</v>
      </c>
      <c r="L74" s="4">
        <f>SUM(L71:L73)</f>
        <v>43</v>
      </c>
      <c r="M74" s="13">
        <f>SUM(M71,M72,M73)</f>
        <v>60</v>
      </c>
    </row>
    <row r="75" spans="1:13" ht="13.5" thickTop="1" x14ac:dyDescent="0.2"/>
  </sheetData>
  <mergeCells count="28">
    <mergeCell ref="J70:K70"/>
    <mergeCell ref="L70:M70"/>
    <mergeCell ref="A61:M61"/>
    <mergeCell ref="H48:I48"/>
    <mergeCell ref="J48:K48"/>
    <mergeCell ref="B70:C70"/>
    <mergeCell ref="D70:E70"/>
    <mergeCell ref="F70:G70"/>
    <mergeCell ref="H70:I70"/>
    <mergeCell ref="B48:C48"/>
    <mergeCell ref="D48:E48"/>
    <mergeCell ref="F48:G48"/>
    <mergeCell ref="A15:M15"/>
    <mergeCell ref="L25:M25"/>
    <mergeCell ref="L48:M48"/>
    <mergeCell ref="J25:K25"/>
    <mergeCell ref="B25:C25"/>
    <mergeCell ref="D25:E25"/>
    <mergeCell ref="F25:G25"/>
    <mergeCell ref="H25:I25"/>
    <mergeCell ref="A38:M38"/>
    <mergeCell ref="A1:G1"/>
    <mergeCell ref="L2:M2"/>
    <mergeCell ref="J2:K2"/>
    <mergeCell ref="D2:E2"/>
    <mergeCell ref="F2:G2"/>
    <mergeCell ref="H2:I2"/>
    <mergeCell ref="B2:C2"/>
  </mergeCells>
  <phoneticPr fontId="0" type="noConversion"/>
  <printOptions horizontalCentered="1"/>
  <pageMargins left="0.62" right="0.36" top="1.25" bottom="0.69" header="0.5" footer="0.5"/>
  <pageSetup scale="80" orientation="landscape" r:id="rId1"/>
  <headerFooter alignWithMargins="0">
    <oddHeader>&amp;C&amp;"Arial,Bold"&amp;12The Evergreen State College
Office of Admissions
Statistical Report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2016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Evergreen State College</dc:creator>
  <cp:lastModifiedBy>Foran, Maggie</cp:lastModifiedBy>
  <cp:lastPrinted>2016-10-31T15:15:51Z</cp:lastPrinted>
  <dcterms:created xsi:type="dcterms:W3CDTF">1999-03-22T20:19:03Z</dcterms:created>
  <dcterms:modified xsi:type="dcterms:W3CDTF">2016-10-31T15:17:18Z</dcterms:modified>
</cp:coreProperties>
</file>