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Financial Aid\2016-17\"/>
    </mc:Choice>
  </mc:AlternateContent>
  <bookViews>
    <workbookView minimized="1" xWindow="7620" yWindow="-105" windowWidth="15615" windowHeight="11100"/>
  </bookViews>
  <sheets>
    <sheet name="Sheet1" sheetId="1" r:id="rId1"/>
    <sheet name="waiver rates" sheetId="2" r:id="rId2"/>
    <sheet name="1617 NOTES" sheetId="3" r:id="rId3"/>
    <sheet name="cont only" sheetId="4" r:id="rId4"/>
    <sheet name="for colby" sheetId="5" r:id="rId5"/>
    <sheet name="returner R" sheetId="6" r:id="rId6"/>
    <sheet name="Data" sheetId="7" r:id="rId7"/>
    <sheet name="Data New Applied for Aid" sheetId="8" r:id="rId8"/>
  </sheets>
  <definedNames>
    <definedName name="_xlnm._FilterDatabase" localSheetId="3" hidden="1">'cont only'!$A$1:$W$42</definedName>
    <definedName name="_xlnm._FilterDatabase" localSheetId="4" hidden="1">'for colby'!$A$1:$AG$49</definedName>
    <definedName name="_xlnm._FilterDatabase" localSheetId="0" hidden="1">Sheet1!$A$2:$AJ$112</definedName>
  </definedNames>
  <calcPr calcId="152511"/>
</workbook>
</file>

<file path=xl/calcChain.xml><?xml version="1.0" encoding="utf-8"?>
<calcChain xmlns="http://schemas.openxmlformats.org/spreadsheetml/2006/main">
  <c r="T114" i="1" l="1"/>
  <c r="Q114" i="1"/>
  <c r="AE107" i="1"/>
  <c r="AF107" i="1"/>
  <c r="AD100" i="1"/>
  <c r="AE100" i="1"/>
  <c r="AF100" i="1"/>
  <c r="AD49" i="1"/>
  <c r="AE49" i="1"/>
  <c r="AF49" i="1"/>
  <c r="AD27" i="1"/>
  <c r="AE27" i="1"/>
  <c r="AF27" i="1"/>
  <c r="AC114" i="1"/>
  <c r="R114" i="1"/>
  <c r="AC113" i="1"/>
  <c r="AD3" i="1"/>
  <c r="AE3" i="1"/>
  <c r="AF3" i="1"/>
  <c r="P114" i="1"/>
  <c r="P113" i="1"/>
  <c r="R113" i="1"/>
  <c r="AD55" i="1"/>
  <c r="AE55" i="1"/>
  <c r="AF55" i="1"/>
  <c r="H23" i="2"/>
  <c r="I23" i="2"/>
  <c r="J22" i="2"/>
  <c r="L19" i="2"/>
  <c r="I25" i="2"/>
  <c r="K21" i="2"/>
  <c r="M21" i="2"/>
  <c r="K18" i="2"/>
  <c r="H24" i="2"/>
  <c r="AD4" i="1"/>
  <c r="AE4" i="1"/>
  <c r="AF4" i="1"/>
  <c r="AD5" i="1"/>
  <c r="AE5" i="1"/>
  <c r="AF5" i="1"/>
  <c r="AD10" i="1"/>
  <c r="AE10" i="1"/>
  <c r="AF10" i="1"/>
  <c r="AD13" i="1"/>
  <c r="AE13" i="1"/>
  <c r="AF13" i="1"/>
  <c r="AD16" i="1"/>
  <c r="AE16" i="1"/>
  <c r="AF16" i="1"/>
  <c r="AD17" i="1"/>
  <c r="AE17" i="1"/>
  <c r="AF17" i="1"/>
  <c r="AD21" i="1"/>
  <c r="AE21" i="1"/>
  <c r="AF21" i="1"/>
  <c r="AD22" i="1"/>
  <c r="AE22" i="1"/>
  <c r="AF22" i="1"/>
  <c r="AD23" i="1"/>
  <c r="AE23" i="1"/>
  <c r="AF23" i="1"/>
  <c r="AD24" i="1"/>
  <c r="AE24" i="1"/>
  <c r="AF24" i="1"/>
  <c r="AD25" i="1"/>
  <c r="AE25" i="1"/>
  <c r="AF25" i="1"/>
  <c r="AD26" i="1"/>
  <c r="AE26" i="1"/>
  <c r="AF26" i="1"/>
  <c r="AD30" i="1"/>
  <c r="AE30" i="1"/>
  <c r="AF30" i="1"/>
  <c r="AD32" i="1"/>
  <c r="AE32" i="1"/>
  <c r="AF32" i="1"/>
  <c r="AD33" i="1"/>
  <c r="AE33" i="1"/>
  <c r="AF33" i="1"/>
  <c r="AD37" i="1"/>
  <c r="AE37" i="1"/>
  <c r="AF37" i="1"/>
  <c r="AD38" i="1"/>
  <c r="AE38" i="1"/>
  <c r="AF38" i="1"/>
  <c r="AD40" i="1"/>
  <c r="AE40" i="1"/>
  <c r="AF40" i="1"/>
  <c r="AD42" i="1"/>
  <c r="AE42" i="1"/>
  <c r="AF42" i="1"/>
  <c r="AD47" i="1"/>
  <c r="AE47" i="1"/>
  <c r="AF47" i="1"/>
  <c r="AD50" i="1"/>
  <c r="AE50" i="1"/>
  <c r="AF50" i="1"/>
  <c r="AD51" i="1"/>
  <c r="AE51" i="1"/>
  <c r="AF51" i="1"/>
  <c r="AD52" i="1"/>
  <c r="AE52" i="1"/>
  <c r="AF52" i="1"/>
  <c r="AD57" i="1"/>
  <c r="AE57" i="1"/>
  <c r="AF57" i="1"/>
  <c r="AD58" i="1"/>
  <c r="AE58" i="1"/>
  <c r="AF58" i="1"/>
  <c r="AD59" i="1"/>
  <c r="AE59" i="1"/>
  <c r="AF59" i="1"/>
  <c r="AD61" i="1"/>
  <c r="AE61" i="1"/>
  <c r="AF61" i="1"/>
  <c r="AD64" i="1"/>
  <c r="AE64" i="1"/>
  <c r="AF64" i="1"/>
  <c r="AD68" i="1"/>
  <c r="AE68" i="1"/>
  <c r="AF68" i="1"/>
  <c r="AD71" i="1"/>
  <c r="AE71" i="1"/>
  <c r="AF71" i="1"/>
  <c r="AD73" i="1"/>
  <c r="AE73" i="1"/>
  <c r="AF73" i="1"/>
  <c r="AD76" i="1"/>
  <c r="AE76" i="1"/>
  <c r="AF76" i="1"/>
  <c r="AD78" i="1"/>
  <c r="AE78" i="1"/>
  <c r="AF78" i="1"/>
  <c r="AD80" i="1"/>
  <c r="AE80" i="1"/>
  <c r="AF80" i="1"/>
  <c r="AD81" i="1"/>
  <c r="AE81" i="1"/>
  <c r="AF81" i="1"/>
  <c r="AD91" i="1"/>
  <c r="AE91" i="1"/>
  <c r="AF91" i="1"/>
  <c r="AD92" i="1"/>
  <c r="AE92" i="1"/>
  <c r="AF92" i="1"/>
  <c r="AD96" i="1"/>
  <c r="AE96" i="1"/>
  <c r="AF96" i="1"/>
  <c r="AD99" i="1"/>
  <c r="AE99" i="1"/>
  <c r="AF99" i="1"/>
  <c r="AD102" i="1"/>
  <c r="AE102" i="1"/>
  <c r="AF102" i="1"/>
  <c r="AD104" i="1"/>
  <c r="AE104" i="1"/>
  <c r="AF104" i="1"/>
  <c r="AD105" i="1"/>
  <c r="AE105" i="1"/>
  <c r="AF105" i="1"/>
  <c r="AD108" i="1"/>
  <c r="AE108" i="1"/>
  <c r="AF108" i="1"/>
  <c r="AD109" i="1"/>
  <c r="AE109" i="1"/>
  <c r="AF109" i="1"/>
  <c r="AD111" i="1"/>
  <c r="AE111" i="1"/>
  <c r="AF111" i="1"/>
  <c r="N12" i="2"/>
  <c r="K19" i="2"/>
  <c r="AE28" i="1"/>
  <c r="AF28" i="1"/>
  <c r="AE6" i="1"/>
  <c r="AF6" i="1"/>
  <c r="AE65" i="1"/>
  <c r="AF65" i="1"/>
  <c r="S125" i="1"/>
  <c r="H14" i="2"/>
  <c r="AD7" i="1"/>
  <c r="AE7" i="1"/>
  <c r="AF7" i="1"/>
  <c r="AE8" i="1"/>
  <c r="AF8" i="1"/>
  <c r="AD9" i="1"/>
  <c r="AE9" i="1"/>
  <c r="AF9" i="1"/>
  <c r="AD12" i="1"/>
  <c r="AE12" i="1"/>
  <c r="AF12" i="1"/>
  <c r="AD14" i="1"/>
  <c r="AE14" i="1"/>
  <c r="AF14" i="1"/>
  <c r="AD15" i="1"/>
  <c r="AE15" i="1"/>
  <c r="AF15" i="1"/>
  <c r="AD18" i="1"/>
  <c r="AE18" i="1"/>
  <c r="AF18" i="1"/>
  <c r="AE19" i="1"/>
  <c r="AF19" i="1"/>
  <c r="AD20" i="1"/>
  <c r="AE20" i="1"/>
  <c r="AF20" i="1"/>
  <c r="AD29" i="1"/>
  <c r="AE29" i="1"/>
  <c r="AF29" i="1"/>
  <c r="AD31" i="1"/>
  <c r="AE31" i="1"/>
  <c r="AF31" i="1"/>
  <c r="AD34" i="1"/>
  <c r="AE34" i="1"/>
  <c r="AF34" i="1"/>
  <c r="AD35" i="1"/>
  <c r="AE35" i="1"/>
  <c r="AF35" i="1"/>
  <c r="AE36" i="1"/>
  <c r="AF36" i="1"/>
  <c r="AD39" i="1"/>
  <c r="AE39" i="1"/>
  <c r="AF39" i="1"/>
  <c r="AE41" i="1"/>
  <c r="AF41" i="1"/>
  <c r="AE43" i="1"/>
  <c r="AF43" i="1"/>
  <c r="AD44" i="1"/>
  <c r="AE44" i="1"/>
  <c r="AF44" i="1"/>
  <c r="AD45" i="1"/>
  <c r="AE45" i="1"/>
  <c r="AF45" i="1"/>
  <c r="AD46" i="1"/>
  <c r="AE46" i="1"/>
  <c r="AF46" i="1"/>
  <c r="AD48" i="1"/>
  <c r="AE48" i="1"/>
  <c r="AF48" i="1"/>
  <c r="AD53" i="1"/>
  <c r="AE53" i="1"/>
  <c r="AF53" i="1"/>
  <c r="AD54" i="1"/>
  <c r="AE54" i="1"/>
  <c r="AF54" i="1"/>
  <c r="AE56" i="1"/>
  <c r="AF56" i="1"/>
  <c r="AD60" i="1"/>
  <c r="AE60" i="1"/>
  <c r="AF60" i="1"/>
  <c r="AD62" i="1"/>
  <c r="AE62" i="1"/>
  <c r="AF62" i="1"/>
  <c r="AD63" i="1"/>
  <c r="AE63" i="1"/>
  <c r="AF63" i="1"/>
  <c r="AD66" i="1"/>
  <c r="AE66" i="1"/>
  <c r="AF66" i="1"/>
  <c r="AD67" i="1"/>
  <c r="AE67" i="1"/>
  <c r="AF67" i="1"/>
  <c r="AD69" i="1"/>
  <c r="AE69" i="1"/>
  <c r="AF69" i="1"/>
  <c r="AD70" i="1"/>
  <c r="AE70" i="1"/>
  <c r="AF70" i="1"/>
  <c r="AD72" i="1"/>
  <c r="AE72" i="1"/>
  <c r="AF72" i="1"/>
  <c r="AD74" i="1"/>
  <c r="AE74" i="1"/>
  <c r="AF74" i="1"/>
  <c r="AE75" i="1"/>
  <c r="AF75" i="1"/>
  <c r="AD77" i="1"/>
  <c r="AE77" i="1"/>
  <c r="AF77" i="1"/>
  <c r="AD79" i="1"/>
  <c r="AE79" i="1"/>
  <c r="AF79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E89" i="1"/>
  <c r="AF89" i="1"/>
  <c r="AD90" i="1"/>
  <c r="AE90" i="1"/>
  <c r="AF90" i="1"/>
  <c r="AD93" i="1"/>
  <c r="AE93" i="1"/>
  <c r="AF93" i="1"/>
  <c r="AD94" i="1"/>
  <c r="AE94" i="1"/>
  <c r="AF94" i="1"/>
  <c r="AD95" i="1"/>
  <c r="AE95" i="1"/>
  <c r="AF95" i="1"/>
  <c r="AD97" i="1"/>
  <c r="AE97" i="1"/>
  <c r="AF97" i="1"/>
  <c r="AD98" i="1"/>
  <c r="AE98" i="1"/>
  <c r="AF98" i="1"/>
  <c r="AD101" i="1"/>
  <c r="AE101" i="1"/>
  <c r="AF101" i="1"/>
  <c r="AD103" i="1"/>
  <c r="AE103" i="1"/>
  <c r="AF103" i="1"/>
  <c r="AE106" i="1"/>
  <c r="AF106" i="1"/>
  <c r="AE110" i="1"/>
  <c r="AF110" i="1"/>
  <c r="AD112" i="1"/>
  <c r="AE112" i="1"/>
  <c r="AF112" i="1"/>
  <c r="C23" i="2"/>
  <c r="B24" i="2"/>
  <c r="B23" i="2"/>
  <c r="C15" i="2"/>
  <c r="D15" i="2"/>
  <c r="C14" i="2"/>
  <c r="D14" i="2"/>
  <c r="D13" i="2"/>
  <c r="M3" i="2"/>
  <c r="D4" i="2"/>
  <c r="E4" i="2"/>
  <c r="F4" i="2"/>
  <c r="G4" i="2"/>
  <c r="H4" i="2"/>
  <c r="I4" i="2"/>
  <c r="J4" i="2"/>
  <c r="K4" i="2"/>
  <c r="L4" i="2"/>
  <c r="M4" i="2"/>
  <c r="N4" i="2"/>
  <c r="C4" i="2"/>
  <c r="D3" i="2"/>
  <c r="E3" i="2"/>
  <c r="F3" i="2"/>
  <c r="G3" i="2"/>
  <c r="H3" i="2"/>
  <c r="I3" i="2"/>
  <c r="J3" i="2"/>
  <c r="K3" i="2"/>
  <c r="L3" i="2"/>
  <c r="N3" i="2"/>
  <c r="C3" i="2"/>
  <c r="P116" i="1"/>
  <c r="Q113" i="1"/>
  <c r="AC115" i="1"/>
  <c r="P115" i="1"/>
  <c r="AD113" i="1"/>
  <c r="Q116" i="1"/>
  <c r="X114" i="1"/>
  <c r="X115" i="1"/>
  <c r="R115" i="1"/>
  <c r="R116" i="1"/>
  <c r="AA114" i="1"/>
  <c r="AA115" i="1"/>
  <c r="AA116" i="1"/>
  <c r="T115" i="1"/>
  <c r="T116" i="1"/>
  <c r="W114" i="1"/>
  <c r="W115" i="1"/>
  <c r="W116" i="1"/>
  <c r="Z114" i="1"/>
  <c r="Z115" i="1"/>
  <c r="Z116" i="1"/>
  <c r="Y114" i="1"/>
  <c r="Y115" i="1"/>
  <c r="Y116" i="1"/>
  <c r="S114" i="1"/>
  <c r="S116" i="1"/>
  <c r="AB114" i="1"/>
  <c r="AB115" i="1"/>
  <c r="AB116" i="1"/>
  <c r="V114" i="1"/>
  <c r="V115" i="1"/>
  <c r="V116" i="1"/>
  <c r="U114" i="1"/>
  <c r="U115" i="1"/>
  <c r="U116" i="1"/>
  <c r="S115" i="1"/>
  <c r="AD114" i="1"/>
  <c r="AD116" i="1"/>
  <c r="P122" i="1"/>
  <c r="Q115" i="1"/>
  <c r="T118" i="1"/>
  <c r="AD115" i="1"/>
</calcChain>
</file>

<file path=xl/sharedStrings.xml><?xml version="1.0" encoding="utf-8"?>
<sst xmlns="http://schemas.openxmlformats.org/spreadsheetml/2006/main" count="1309" uniqueCount="806">
  <si>
    <t>A#</t>
  </si>
  <si>
    <t>Phone</t>
  </si>
  <si>
    <t>PT/FT</t>
  </si>
  <si>
    <t>Residency</t>
  </si>
  <si>
    <t xml:space="preserve">New/ Continuing </t>
  </si>
  <si>
    <t>TUITION</t>
  </si>
  <si>
    <t>EFC</t>
  </si>
  <si>
    <t>Foundation - FS11</t>
  </si>
  <si>
    <t>AmeriCorps</t>
  </si>
  <si>
    <t>Endowed</t>
  </si>
  <si>
    <t>Alumni - FS25</t>
  </si>
  <si>
    <t>W/S</t>
  </si>
  <si>
    <t>Need Grant</t>
  </si>
  <si>
    <t>Total MES Award</t>
  </si>
  <si>
    <t>% need (tuition)</t>
  </si>
  <si>
    <t>notes</t>
  </si>
  <si>
    <t>accept?</t>
  </si>
  <si>
    <t>Last Name:</t>
  </si>
  <si>
    <t>City:</t>
  </si>
  <si>
    <t>State:</t>
  </si>
  <si>
    <t>Zip:</t>
  </si>
  <si>
    <t>Email:</t>
  </si>
  <si>
    <t>Olympia</t>
  </si>
  <si>
    <t>WA</t>
  </si>
  <si>
    <t>Seattle</t>
  </si>
  <si>
    <t>Caroline</t>
  </si>
  <si>
    <t>Collins</t>
  </si>
  <si>
    <t>Joshua</t>
  </si>
  <si>
    <t>Christy</t>
  </si>
  <si>
    <t>Tacoma</t>
  </si>
  <si>
    <t>Address</t>
  </si>
  <si>
    <t>C</t>
  </si>
  <si>
    <t>N</t>
  </si>
  <si>
    <t>R</t>
  </si>
  <si>
    <t>A00328147</t>
  </si>
  <si>
    <t>Z</t>
  </si>
  <si>
    <t>A00330024</t>
  </si>
  <si>
    <t>CA</t>
  </si>
  <si>
    <t>FAFSA rc'd</t>
  </si>
  <si>
    <t>total avail</t>
  </si>
  <si>
    <t>total spent</t>
  </si>
  <si>
    <t>total left</t>
  </si>
  <si>
    <t>full time R</t>
  </si>
  <si>
    <t>full time N</t>
  </si>
  <si>
    <t>Intl Waiver</t>
  </si>
  <si>
    <t>NEED (tuition) - does not include veteran waivers</t>
  </si>
  <si>
    <t>Tuition Waiver</t>
  </si>
  <si>
    <t>Bilezikian 2 year</t>
  </si>
  <si>
    <t>Academic Achievement (4 R, 4 N)</t>
  </si>
  <si>
    <t>1928 E 56th St Apt 71</t>
  </si>
  <si>
    <t>colcar16@evergreen.edu</t>
  </si>
  <si>
    <t>1620 Woodard Ave NW</t>
  </si>
  <si>
    <t>First Name</t>
  </si>
  <si>
    <t>Gilliom</t>
  </si>
  <si>
    <t>Sadie</t>
  </si>
  <si>
    <t>Emory Pyle</t>
  </si>
  <si>
    <t>Eide</t>
  </si>
  <si>
    <t>Frazier</t>
  </si>
  <si>
    <t>Carrie</t>
  </si>
  <si>
    <t>A00137384</t>
  </si>
  <si>
    <t>gilsad30@evergreen.edu</t>
  </si>
  <si>
    <t>253-778-0627</t>
  </si>
  <si>
    <t>Harbaugh</t>
  </si>
  <si>
    <t>Bennett</t>
  </si>
  <si>
    <t>206-856-4374</t>
  </si>
  <si>
    <t>10400 32nd Ave NE</t>
  </si>
  <si>
    <t>Yelm</t>
  </si>
  <si>
    <t>Marks</t>
  </si>
  <si>
    <t>Arielle</t>
  </si>
  <si>
    <t>ariellemarks@me.com</t>
  </si>
  <si>
    <t>443-786-2149</t>
  </si>
  <si>
    <t>McKellips</t>
  </si>
  <si>
    <t>Trace</t>
  </si>
  <si>
    <t>605-929-1001</t>
  </si>
  <si>
    <t>Miller</t>
  </si>
  <si>
    <t>425-894-4380</t>
  </si>
  <si>
    <t>505 Washington St SE Apt 22</t>
  </si>
  <si>
    <t>Pickett</t>
  </si>
  <si>
    <t>Grey</t>
  </si>
  <si>
    <t>Wisdom</t>
  </si>
  <si>
    <t>Laura</t>
  </si>
  <si>
    <t>laura.a.wisdom@gmail.com</t>
  </si>
  <si>
    <t>509-251-5878</t>
  </si>
  <si>
    <t>Burt</t>
  </si>
  <si>
    <t>Dakota</t>
  </si>
  <si>
    <t>A00179801</t>
  </si>
  <si>
    <t>A00371700</t>
  </si>
  <si>
    <t>A00374924</t>
  </si>
  <si>
    <t>105 Sherman St. NW</t>
  </si>
  <si>
    <t>Stephanie</t>
  </si>
  <si>
    <t>A00374925</t>
  </si>
  <si>
    <t>Emily</t>
  </si>
  <si>
    <t>Passarelli</t>
  </si>
  <si>
    <t>A00374432</t>
  </si>
  <si>
    <t>Simmons</t>
  </si>
  <si>
    <t>A00374749</t>
  </si>
  <si>
    <t>Vang</t>
  </si>
  <si>
    <t>Tushaun</t>
  </si>
  <si>
    <t>Blair</t>
  </si>
  <si>
    <t>Clarke</t>
  </si>
  <si>
    <t>Mirko</t>
  </si>
  <si>
    <t>A00375524</t>
  </si>
  <si>
    <t>Denzler</t>
  </si>
  <si>
    <t>Allie</t>
  </si>
  <si>
    <t>A00133453</t>
  </si>
  <si>
    <t>denall20@evergreen.edu</t>
  </si>
  <si>
    <t>7830 Thrulake Circle SE</t>
  </si>
  <si>
    <t>Dubble</t>
  </si>
  <si>
    <t>Scott</t>
  </si>
  <si>
    <t>A00031305</t>
  </si>
  <si>
    <t>dubsco09@evergreen.edu</t>
  </si>
  <si>
    <t>1926 Ann Ln NE</t>
  </si>
  <si>
    <t>98506-3416</t>
  </si>
  <si>
    <t>Gregory</t>
  </si>
  <si>
    <t>A00263906</t>
  </si>
  <si>
    <t>Chehalis</t>
  </si>
  <si>
    <t>A00257901</t>
  </si>
  <si>
    <t>ben.harbaugh@comcast.net</t>
  </si>
  <si>
    <t>Krossen</t>
  </si>
  <si>
    <t>Kennedy</t>
  </si>
  <si>
    <t>A00330656</t>
  </si>
  <si>
    <t>kroken28@evergreen.edu</t>
  </si>
  <si>
    <t>2504 Pacific Ave SE apt. A</t>
  </si>
  <si>
    <t>Kirsten</t>
  </si>
  <si>
    <t>A00121308</t>
  </si>
  <si>
    <t>A00360834</t>
  </si>
  <si>
    <t>Desiree</t>
  </si>
  <si>
    <t>Wilmes</t>
  </si>
  <si>
    <t>Kristin</t>
  </si>
  <si>
    <t>A00352974</t>
  </si>
  <si>
    <t>dodkri29@evergreen.edu</t>
  </si>
  <si>
    <t>2417 Bethel St NE</t>
  </si>
  <si>
    <t>A00373855</t>
  </si>
  <si>
    <t>908 S. Cushman Ave No B</t>
  </si>
  <si>
    <t>D'Annibale</t>
  </si>
  <si>
    <t>Stephen</t>
  </si>
  <si>
    <t>Spring Waiver</t>
  </si>
  <si>
    <t>A00373543</t>
  </si>
  <si>
    <t>Andersen</t>
  </si>
  <si>
    <t>A00209520</t>
  </si>
  <si>
    <t>Caughman</t>
  </si>
  <si>
    <t>Liliana</t>
  </si>
  <si>
    <t>A00377333</t>
  </si>
  <si>
    <t>remaining waiver</t>
  </si>
  <si>
    <t>Brooks</t>
  </si>
  <si>
    <t>Director's (W/Sp)</t>
  </si>
  <si>
    <t>*last year overawarded waivers by ~$52k</t>
  </si>
  <si>
    <t>Gabriel</t>
  </si>
  <si>
    <t>not eligible for AmeriCorps for 3rd year</t>
  </si>
  <si>
    <t>last year of AmeriCorps</t>
  </si>
  <si>
    <t>AmeriCorps in 17/18</t>
  </si>
  <si>
    <t>anddes01@evergreen.edu</t>
  </si>
  <si>
    <t>322 NE Washington Ave</t>
  </si>
  <si>
    <t>2016-02-11</t>
  </si>
  <si>
    <t>burdak22@evergreen.edu</t>
  </si>
  <si>
    <t>9408 262nd St E</t>
  </si>
  <si>
    <t>Graham</t>
  </si>
  <si>
    <t>2016-01-14</t>
  </si>
  <si>
    <t>caulil09@evergreen.edu</t>
  </si>
  <si>
    <t>4002 Rock Maple Ln NW #104</t>
  </si>
  <si>
    <t>2016-02-08</t>
  </si>
  <si>
    <t>chrjos09@evergreen.edu</t>
  </si>
  <si>
    <t>2016-01-12</t>
  </si>
  <si>
    <t>clamir05@evergreen.edu</t>
  </si>
  <si>
    <t>3815 N Pearl St APT L-14</t>
  </si>
  <si>
    <t>2016-02-01</t>
  </si>
  <si>
    <t>2016-01-06</t>
  </si>
  <si>
    <t>2016-01-26</t>
  </si>
  <si>
    <t>pasemi31@evergreen.edu</t>
  </si>
  <si>
    <t>3200 Capitol Mall De SW Apt A203</t>
  </si>
  <si>
    <t>simari19@evergreen.edu</t>
  </si>
  <si>
    <t>1717 Cooper Point Rd SW Apt I60</t>
  </si>
  <si>
    <t>2016-01-11</t>
  </si>
  <si>
    <t>vantus03@evergreen.edu</t>
  </si>
  <si>
    <t>709 E. Wright Ave Unit A</t>
  </si>
  <si>
    <t>2016-01-05</t>
  </si>
  <si>
    <t>last year of Ac Ach</t>
  </si>
  <si>
    <t>Starting 16/17, waivers will be based on full-time tuition for both R &amp; N</t>
  </si>
  <si>
    <t>3 -year students will only get tuition waivers in their first 2 years, but the waiver will be based on full-time tuition when it is given</t>
  </si>
  <si>
    <t>Since ENG is going down to $1800, this is the max we can give for new R waivers, which is equal to 19% tuition</t>
  </si>
  <si>
    <t>For Cont R, we will still give 15%</t>
  </si>
  <si>
    <t>For New N, still aim for 25% and Cont N, 20%</t>
  </si>
  <si>
    <t>WAIVERS</t>
  </si>
  <si>
    <t>but they will still be eligible for merit awards in their third year as long as they haven't started their thesis</t>
  </si>
  <si>
    <t>Reason - 3 year students are ultimately choosing to pay more tuition overall, so we do not want to give them more for this decision</t>
  </si>
  <si>
    <t>TUITION (10+)</t>
  </si>
  <si>
    <t>WAIVER RATES</t>
  </si>
  <si>
    <t>Div by 3</t>
  </si>
  <si>
    <t>LOWEST DIV BY 3 AND STILL MEETS %</t>
  </si>
  <si>
    <t>New N (25%)</t>
  </si>
  <si>
    <t>Returning R (15%)</t>
  </si>
  <si>
    <t>Returning N (20%)</t>
  </si>
  <si>
    <t>New R - 15%</t>
  </si>
  <si>
    <t>New N - 25%</t>
  </si>
  <si>
    <t>New R - 10%</t>
  </si>
  <si>
    <t>Returning R - 10%</t>
  </si>
  <si>
    <t>Returning N - 25%</t>
  </si>
  <si>
    <t>scenario 2</t>
  </si>
  <si>
    <t>New R - 19%</t>
  </si>
  <si>
    <t>Returning R - 15%</t>
  </si>
  <si>
    <t>Returning N - 20%</t>
  </si>
  <si>
    <t>New R</t>
  </si>
  <si>
    <t>New N</t>
  </si>
  <si>
    <t>Ret R</t>
  </si>
  <si>
    <t>Ret N</t>
  </si>
  <si>
    <t>New R - 20</t>
  </si>
  <si>
    <t>New N - 25</t>
  </si>
  <si>
    <t>Ret R - 15</t>
  </si>
  <si>
    <t>Ret N - 20</t>
  </si>
  <si>
    <t>New R (20%)</t>
  </si>
  <si>
    <t>Burgess</t>
  </si>
  <si>
    <t>Joseph</t>
  </si>
  <si>
    <t>A00353231</t>
  </si>
  <si>
    <t>burjos07@evergreen.edu</t>
  </si>
  <si>
    <t/>
  </si>
  <si>
    <t>4007 Green Cove Street NW</t>
  </si>
  <si>
    <t>2016-02-16</t>
  </si>
  <si>
    <t>Dorman</t>
  </si>
  <si>
    <t>Seth</t>
  </si>
  <si>
    <t>A00371129</t>
  </si>
  <si>
    <t>dorset02@evergreen.edu</t>
  </si>
  <si>
    <t>5131 Brenner Rd. NW.</t>
  </si>
  <si>
    <t>2016-02-29</t>
  </si>
  <si>
    <t>Heiges</t>
  </si>
  <si>
    <t>A00374747</t>
  </si>
  <si>
    <t>heiste08@evergreen.edu</t>
  </si>
  <si>
    <t>3875 Geist Rd</t>
  </si>
  <si>
    <t>Fairbanks</t>
  </si>
  <si>
    <t>AK</t>
  </si>
  <si>
    <t>Kubina</t>
  </si>
  <si>
    <t>Dylan</t>
  </si>
  <si>
    <t>A00372376</t>
  </si>
  <si>
    <t>kubdyl11@evergreen.edu</t>
  </si>
  <si>
    <t>1717 Cooper Point Road SW APT I60</t>
  </si>
  <si>
    <t>2016-03-04</t>
  </si>
  <si>
    <t>Lapinski</t>
  </si>
  <si>
    <t>Monika</t>
  </si>
  <si>
    <t>A08000977</t>
  </si>
  <si>
    <t>lapmon19@evergreen.edu</t>
  </si>
  <si>
    <t>8120 SW Parrway Dr</t>
  </si>
  <si>
    <t>Portland</t>
  </si>
  <si>
    <t>OR</t>
  </si>
  <si>
    <t>2016-02-26</t>
  </si>
  <si>
    <t>Moore</t>
  </si>
  <si>
    <t>A00371928</t>
  </si>
  <si>
    <t>mooemi22@evergreen.edu</t>
  </si>
  <si>
    <t>5145 Brenner Rd. NW</t>
  </si>
  <si>
    <t>2016-02-22</t>
  </si>
  <si>
    <t>danste26@evergreen.edu</t>
  </si>
  <si>
    <t>2014 Burbank Ave NW</t>
  </si>
  <si>
    <t>Steinheimer</t>
  </si>
  <si>
    <t>Marissa</t>
  </si>
  <si>
    <t>A00394836</t>
  </si>
  <si>
    <t>(214) 794-6231</t>
  </si>
  <si>
    <t>Carman</t>
  </si>
  <si>
    <t>Leslie</t>
  </si>
  <si>
    <t>A00355287</t>
  </si>
  <si>
    <t>(309) 368-9032</t>
  </si>
  <si>
    <t>688 Knox Rd 900N</t>
  </si>
  <si>
    <t>Gilson</t>
  </si>
  <si>
    <t>Richards</t>
  </si>
  <si>
    <t>April</t>
  </si>
  <si>
    <t>A00396125</t>
  </si>
  <si>
    <t>aprilrrichards@gmail.com</t>
  </si>
  <si>
    <t>(319) 333-4223</t>
  </si>
  <si>
    <t>Mount Vernon</t>
  </si>
  <si>
    <t>Frischmann</t>
  </si>
  <si>
    <t>Elise</t>
  </si>
  <si>
    <t>A00396120</t>
  </si>
  <si>
    <t>efrischmann10@gmail.com</t>
  </si>
  <si>
    <t>(320) 310-8236</t>
  </si>
  <si>
    <t>Duluth</t>
  </si>
  <si>
    <t>McCormick</t>
  </si>
  <si>
    <t>Kyle</t>
  </si>
  <si>
    <t>A00397701</t>
  </si>
  <si>
    <t>mccormickkw@gmail.com</t>
  </si>
  <si>
    <t>(352) 281-8213</t>
  </si>
  <si>
    <t>Clinton</t>
  </si>
  <si>
    <t>Reeder</t>
  </si>
  <si>
    <t>Tessa</t>
  </si>
  <si>
    <t>A00396124</t>
  </si>
  <si>
    <t>tessareeder@gmail.com</t>
  </si>
  <si>
    <t>(360) 870-9480</t>
  </si>
  <si>
    <t>Oxnard</t>
  </si>
  <si>
    <t>Pierce</t>
  </si>
  <si>
    <t>Lucy</t>
  </si>
  <si>
    <t>lucypierce@gmail.com</t>
  </si>
  <si>
    <t>(419) 344-2929</t>
  </si>
  <si>
    <t>Toledo</t>
  </si>
  <si>
    <t>Dillard</t>
  </si>
  <si>
    <t>Nicolette</t>
  </si>
  <si>
    <t>(479) 647-8978</t>
  </si>
  <si>
    <t>Magnolia</t>
  </si>
  <si>
    <t>Messina</t>
  </si>
  <si>
    <t>John</t>
  </si>
  <si>
    <t>A00374926</t>
  </si>
  <si>
    <t>dmjohn1337@gmail.com</t>
  </si>
  <si>
    <t>(515) 321-7700</t>
  </si>
  <si>
    <t>Austin</t>
  </si>
  <si>
    <t>Rorex</t>
  </si>
  <si>
    <t>Kellie</t>
  </si>
  <si>
    <t>A00395390</t>
  </si>
  <si>
    <t>krorex@email.arizona.edu</t>
  </si>
  <si>
    <t>(520) 780-8017</t>
  </si>
  <si>
    <t>Marie</t>
  </si>
  <si>
    <t>Sheila</t>
  </si>
  <si>
    <t>sheila.marie631@gmail.com</t>
  </si>
  <si>
    <t>(530) 876-9597</t>
  </si>
  <si>
    <t>Paradise</t>
  </si>
  <si>
    <t>McGuigan</t>
  </si>
  <si>
    <t>Denise</t>
  </si>
  <si>
    <t>A00394053</t>
  </si>
  <si>
    <t>denise.n.mcguigan@gmail.com</t>
  </si>
  <si>
    <t>(631) 944-2134</t>
  </si>
  <si>
    <t>Washington</t>
  </si>
  <si>
    <t>Camuzeaux</t>
  </si>
  <si>
    <t>Dov</t>
  </si>
  <si>
    <t>A00374246</t>
  </si>
  <si>
    <t>(646) 581-2112</t>
  </si>
  <si>
    <t>2122 45th Ave</t>
  </si>
  <si>
    <t>Long Island City</t>
  </si>
  <si>
    <t>Donner</t>
  </si>
  <si>
    <t>Melissa</t>
  </si>
  <si>
    <t>A00395874</t>
  </si>
  <si>
    <t>melissaadonner@gmail.com</t>
  </si>
  <si>
    <t>(661) 733-3904</t>
  </si>
  <si>
    <t>Newhall</t>
  </si>
  <si>
    <t>Michelson</t>
  </si>
  <si>
    <t>Katelyn</t>
  </si>
  <si>
    <t>katelynmichelson@gmail.com</t>
  </si>
  <si>
    <t>(661) 993-3498</t>
  </si>
  <si>
    <t>Bixler</t>
  </si>
  <si>
    <t>Alysia</t>
  </si>
  <si>
    <t>A00395876</t>
  </si>
  <si>
    <t>alysia.bixler@gmail.com</t>
  </si>
  <si>
    <t>(805) 710-6014</t>
  </si>
  <si>
    <t>Grover Beach</t>
  </si>
  <si>
    <t>Whitman</t>
  </si>
  <si>
    <t>Celeste</t>
  </si>
  <si>
    <t>A00382714</t>
  </si>
  <si>
    <t>cwhitman@agnesscott.edu</t>
  </si>
  <si>
    <t>(828) 301-5585</t>
  </si>
  <si>
    <t>Asheville</t>
  </si>
  <si>
    <t>Keleher</t>
  </si>
  <si>
    <t>Katrina</t>
  </si>
  <si>
    <t>A00396123</t>
  </si>
  <si>
    <t>katrinakeleher@gmail.com</t>
  </si>
  <si>
    <t>(847) 331-2141</t>
  </si>
  <si>
    <t>Roseburg</t>
  </si>
  <si>
    <t>George</t>
  </si>
  <si>
    <t>Nicole</t>
  </si>
  <si>
    <t>A00256098</t>
  </si>
  <si>
    <t>nicole.george907@gmail.com</t>
  </si>
  <si>
    <t>(907) 602-2587</t>
  </si>
  <si>
    <t>Forest Grove</t>
  </si>
  <si>
    <t>Smith</t>
  </si>
  <si>
    <t>Cullen</t>
  </si>
  <si>
    <t>A00396908</t>
  </si>
  <si>
    <t>cullensmi@gmail.com</t>
  </si>
  <si>
    <t>(941) 313-5858</t>
  </si>
  <si>
    <t>2820 General Pershing St</t>
  </si>
  <si>
    <t>New Orleans</t>
  </si>
  <si>
    <t>Berna</t>
  </si>
  <si>
    <t>Margaret</t>
  </si>
  <si>
    <t>A00395389</t>
  </si>
  <si>
    <t>llyswen@msn.com</t>
  </si>
  <si>
    <t>(941) 321-5273</t>
  </si>
  <si>
    <t>Madison</t>
  </si>
  <si>
    <t>Forsi</t>
  </si>
  <si>
    <t>Aiden</t>
  </si>
  <si>
    <t>aiden.forsi@gmail.com</t>
  </si>
  <si>
    <t>(971) 998-4862</t>
  </si>
  <si>
    <t>Scappoose</t>
  </si>
  <si>
    <t>Curry</t>
  </si>
  <si>
    <t>Keegan</t>
  </si>
  <si>
    <t>keegancurry16@gmail.com</t>
  </si>
  <si>
    <t>(979) 549-7439</t>
  </si>
  <si>
    <t>Anderson</t>
  </si>
  <si>
    <t>Paige</t>
  </si>
  <si>
    <t>A00218040</t>
  </si>
  <si>
    <t>andpai29@evergreen.edu</t>
  </si>
  <si>
    <t>823 Steele St SE</t>
  </si>
  <si>
    <t>2016-02-25</t>
  </si>
  <si>
    <t>Braden</t>
  </si>
  <si>
    <t>Lesley</t>
  </si>
  <si>
    <t>A00121927</t>
  </si>
  <si>
    <t>brales19@evergreen.edu</t>
  </si>
  <si>
    <t>5416 34th Ave SW</t>
  </si>
  <si>
    <t>Cracknell</t>
  </si>
  <si>
    <t>Paula</t>
  </si>
  <si>
    <t>A00151036</t>
  </si>
  <si>
    <t>crapau03@evergreen.edu</t>
  </si>
  <si>
    <t>9632 Lookout Dr NW</t>
  </si>
  <si>
    <t>Harris</t>
  </si>
  <si>
    <t>Fawn</t>
  </si>
  <si>
    <t>A00305467</t>
  </si>
  <si>
    <t>harfaw09@evergreen.edu</t>
  </si>
  <si>
    <t>10324 Delphi RD SW Unit 14</t>
  </si>
  <si>
    <t>Kimmel</t>
  </si>
  <si>
    <t>Sairah</t>
  </si>
  <si>
    <t>A00144656</t>
  </si>
  <si>
    <t>kimsai08@evergreen.edu</t>
  </si>
  <si>
    <t>4905 Greenwood Dr SW</t>
  </si>
  <si>
    <t>Lovelett</t>
  </si>
  <si>
    <t>Katherine</t>
  </si>
  <si>
    <t>A00099936</t>
  </si>
  <si>
    <t>lovkat08@evergreen.edu</t>
  </si>
  <si>
    <t>128 Nix Rd</t>
  </si>
  <si>
    <t>McGowan</t>
  </si>
  <si>
    <t>Hilary</t>
  </si>
  <si>
    <t>A00211480</t>
  </si>
  <si>
    <t>mcghil30@evergreen.edu</t>
  </si>
  <si>
    <t>2543 14th Ave S</t>
  </si>
  <si>
    <t>2016-03-01</t>
  </si>
  <si>
    <t>Silva</t>
  </si>
  <si>
    <t>Mary</t>
  </si>
  <si>
    <t>A00231764</t>
  </si>
  <si>
    <t>silmar06@evergreen.edu</t>
  </si>
  <si>
    <t>4424-A Ridgewood Ct NW</t>
  </si>
  <si>
    <t>White</t>
  </si>
  <si>
    <t>Kelly</t>
  </si>
  <si>
    <t>A00351488</t>
  </si>
  <si>
    <t>whikel29@evergreen.edu</t>
  </si>
  <si>
    <t>2118 Gravelly Beach LP NW</t>
  </si>
  <si>
    <t>6325 41st Ave NW</t>
  </si>
  <si>
    <t>98502-8832</t>
  </si>
  <si>
    <t>2016-02-24</t>
  </si>
  <si>
    <t>Sow</t>
  </si>
  <si>
    <t>Zeinab</t>
  </si>
  <si>
    <t>A00232732</t>
  </si>
  <si>
    <t>sowzei09@evergreen.edu</t>
  </si>
  <si>
    <t>11436 80th place south</t>
  </si>
  <si>
    <t>Stevick</t>
  </si>
  <si>
    <t>Paul</t>
  </si>
  <si>
    <t>A00382386</t>
  </si>
  <si>
    <t>stepau22@evergreen.edu</t>
  </si>
  <si>
    <t>1303 7th Ave SW Apt A</t>
  </si>
  <si>
    <t>Detering</t>
  </si>
  <si>
    <t>Brandt</t>
  </si>
  <si>
    <t>A00308036</t>
  </si>
  <si>
    <t>detbra15@evergreen.edu</t>
  </si>
  <si>
    <t>2115 Roosevelt St</t>
  </si>
  <si>
    <t>Aberdeen</t>
  </si>
  <si>
    <t>98520-2115</t>
  </si>
  <si>
    <t>Carroll</t>
  </si>
  <si>
    <t>Terence</t>
  </si>
  <si>
    <t>A00374907</t>
  </si>
  <si>
    <t>carter26@evergreen.edu</t>
  </si>
  <si>
    <t>1828 12th AVE SE</t>
  </si>
  <si>
    <t>Calloway</t>
  </si>
  <si>
    <t>Maxwell</t>
  </si>
  <si>
    <t>A00395802</t>
  </si>
  <si>
    <t>maxcalloway@gmail.com</t>
  </si>
  <si>
    <t>(203) 260-7319</t>
  </si>
  <si>
    <t>on time</t>
  </si>
  <si>
    <t>Kenzi</t>
  </si>
  <si>
    <t>A00396901</t>
  </si>
  <si>
    <t>kenzismith@live.com</t>
  </si>
  <si>
    <t>(206) 305-5648</t>
  </si>
  <si>
    <t>Kent</t>
  </si>
  <si>
    <t>Ronson</t>
  </si>
  <si>
    <t>Pamela</t>
  </si>
  <si>
    <t>A00378802</t>
  </si>
  <si>
    <t>(206) 504-8197</t>
  </si>
  <si>
    <t>230 Bellevue Ave E Apt 1</t>
  </si>
  <si>
    <t>Mintz</t>
  </si>
  <si>
    <t>Amanda</t>
  </si>
  <si>
    <t>A00102006</t>
  </si>
  <si>
    <t>(206) 551-4573</t>
  </si>
  <si>
    <t>Lopez</t>
  </si>
  <si>
    <t>Esmael</t>
  </si>
  <si>
    <t>A00133781</t>
  </si>
  <si>
    <t>(206) 898-3774</t>
  </si>
  <si>
    <t>Leigh</t>
  </si>
  <si>
    <t>Portia</t>
  </si>
  <si>
    <t>porsche1248@hotmail.com</t>
  </si>
  <si>
    <t>(253) 293-0542</t>
  </si>
  <si>
    <t>1404 Natalie Ct</t>
  </si>
  <si>
    <t>Steilacoom</t>
  </si>
  <si>
    <t>Galvan</t>
  </si>
  <si>
    <t>Michael</t>
  </si>
  <si>
    <t>A00355124</t>
  </si>
  <si>
    <t>(253) 970-9502</t>
  </si>
  <si>
    <t>Mangum</t>
  </si>
  <si>
    <t>Sarah</t>
  </si>
  <si>
    <t>A00397700</t>
  </si>
  <si>
    <t>mangum2@uw.edu</t>
  </si>
  <si>
    <t>(253) 988-2474</t>
  </si>
  <si>
    <t>Pittman</t>
  </si>
  <si>
    <t>Edward</t>
  </si>
  <si>
    <t>A00048733</t>
  </si>
  <si>
    <t>(360) 259-4772</t>
  </si>
  <si>
    <t>Maupin</t>
  </si>
  <si>
    <t>Morgan</t>
  </si>
  <si>
    <t>A00397702</t>
  </si>
  <si>
    <t>morganmaupin@gmail.com</t>
  </si>
  <si>
    <t>(360) 301-4387</t>
  </si>
  <si>
    <t>Wendy</t>
  </si>
  <si>
    <t>wendy.tassoni@gmail.com</t>
  </si>
  <si>
    <t>Brownawell</t>
  </si>
  <si>
    <t>Brieanna</t>
  </si>
  <si>
    <t>A00159374</t>
  </si>
  <si>
    <t>(360) 463-4691</t>
  </si>
  <si>
    <t>Shelton</t>
  </si>
  <si>
    <t>Azar</t>
  </si>
  <si>
    <t>Averi</t>
  </si>
  <si>
    <t>ave.azar@gmail.com</t>
  </si>
  <si>
    <t>(360) 464-7276</t>
  </si>
  <si>
    <t>3012 Edgewood Dr SE</t>
  </si>
  <si>
    <t>Newman</t>
  </si>
  <si>
    <t>Tara</t>
  </si>
  <si>
    <t>tara.newman@outlook.com</t>
  </si>
  <si>
    <t>(360) 464-8242</t>
  </si>
  <si>
    <t>Roehmholdt</t>
  </si>
  <si>
    <t>Caitlyn</t>
  </si>
  <si>
    <t>A00393774</t>
  </si>
  <si>
    <t>croehmholdt@gmail.com</t>
  </si>
  <si>
    <t>(360) 471-5846</t>
  </si>
  <si>
    <t>3058 Gardenia Ln SE Apt 10-104</t>
  </si>
  <si>
    <t>Tumwater</t>
  </si>
  <si>
    <t>Ehrich</t>
  </si>
  <si>
    <t>Alexandra</t>
  </si>
  <si>
    <t>zan.ehrich@gmail.com</t>
  </si>
  <si>
    <t>(360) 490-9966</t>
  </si>
  <si>
    <t>Scalici</t>
  </si>
  <si>
    <t>Tracey</t>
  </si>
  <si>
    <t>A00280289</t>
  </si>
  <si>
    <t>(360) 561-3682</t>
  </si>
  <si>
    <t>Thorkildsen</t>
  </si>
  <si>
    <t>Eden</t>
  </si>
  <si>
    <t>A00352542</t>
  </si>
  <si>
    <t>(360) 688-4851</t>
  </si>
  <si>
    <t>Demetro Stowe</t>
  </si>
  <si>
    <t>Jessica</t>
  </si>
  <si>
    <t>A00293896</t>
  </si>
  <si>
    <t>jessicajade1287@hotmail.com</t>
  </si>
  <si>
    <t>(360) 790-8429</t>
  </si>
  <si>
    <t>Lacey</t>
  </si>
  <si>
    <t>Brown</t>
  </si>
  <si>
    <t>A00358820</t>
  </si>
  <si>
    <t>(360) 791-0152</t>
  </si>
  <si>
    <t>Dodds</t>
  </si>
  <si>
    <t>Jeanne</t>
  </si>
  <si>
    <t>A00042804</t>
  </si>
  <si>
    <t>938 NW 52nd St</t>
  </si>
  <si>
    <t>Borges</t>
  </si>
  <si>
    <t>Allison</t>
  </si>
  <si>
    <t>A00260009</t>
  </si>
  <si>
    <t>allisonborges66@gmail.com</t>
  </si>
  <si>
    <t>(360) 878-1956</t>
  </si>
  <si>
    <t>Horkings-Brigham</t>
  </si>
  <si>
    <t>Michelle</t>
  </si>
  <si>
    <t>A00370761</t>
  </si>
  <si>
    <t>(360) 894-0965</t>
  </si>
  <si>
    <t>Gibons</t>
  </si>
  <si>
    <t>Heather</t>
  </si>
  <si>
    <t>A00392408</t>
  </si>
  <si>
    <t>heather.gibons@gmail.com</t>
  </si>
  <si>
    <t>(425) 445-8887</t>
  </si>
  <si>
    <t>6028 215th Ave NE</t>
  </si>
  <si>
    <t>Redmond</t>
  </si>
  <si>
    <t>Heubach</t>
  </si>
  <si>
    <t>Meara</t>
  </si>
  <si>
    <t>mearaheubach@gmail.com</t>
  </si>
  <si>
    <t>(425) 505-1539</t>
  </si>
  <si>
    <t>Carnation</t>
  </si>
  <si>
    <t>Zierdt</t>
  </si>
  <si>
    <t>Brian</t>
  </si>
  <si>
    <t>bzierdt@gmail.com</t>
  </si>
  <si>
    <t>(503) 504-5735</t>
  </si>
  <si>
    <t>Smillie</t>
  </si>
  <si>
    <t>paula.m.smillie@gmail.com</t>
  </si>
  <si>
    <t>(509) 595-0182</t>
  </si>
  <si>
    <t>Stephens</t>
  </si>
  <si>
    <t>Kelli</t>
  </si>
  <si>
    <t>A00397705</t>
  </si>
  <si>
    <t>kmartino21@gmail.com</t>
  </si>
  <si>
    <t>(614) 439-0598</t>
  </si>
  <si>
    <t>Vincent</t>
  </si>
  <si>
    <t>Angela</t>
  </si>
  <si>
    <t>angelavincent85@gmail.com</t>
  </si>
  <si>
    <t>(708) 207-1274</t>
  </si>
  <si>
    <t>Sumner</t>
  </si>
  <si>
    <t>Golding</t>
  </si>
  <si>
    <t>William</t>
  </si>
  <si>
    <t>A00352263</t>
  </si>
  <si>
    <t>(708) 363-3107</t>
  </si>
  <si>
    <t>Wolfe</t>
  </si>
  <si>
    <t>A00368166</t>
  </si>
  <si>
    <t>wolemi06@evergreen.edu</t>
  </si>
  <si>
    <t>(856) 275-6924</t>
  </si>
  <si>
    <t>Welch</t>
  </si>
  <si>
    <t>Jennifer</t>
  </si>
  <si>
    <t>A00374930</t>
  </si>
  <si>
    <t>weljen03@evergreen.edu</t>
  </si>
  <si>
    <t>1506 Columbia St. SW</t>
  </si>
  <si>
    <t>2016-02-18</t>
  </si>
  <si>
    <t>720 6th Ave Apt 203</t>
  </si>
  <si>
    <t>Rogers</t>
  </si>
  <si>
    <t>A00396129</t>
  </si>
  <si>
    <t>katie.lee.rogers@gmail.com</t>
  </si>
  <si>
    <t>(949) 290-2800</t>
  </si>
  <si>
    <t>Foothill Ranch</t>
  </si>
  <si>
    <t>F</t>
  </si>
  <si>
    <t>P</t>
  </si>
  <si>
    <t>Yonit</t>
  </si>
  <si>
    <t>Yogev</t>
  </si>
  <si>
    <t>A00352979</t>
  </si>
  <si>
    <t>yonityogev@gmail.com</t>
  </si>
  <si>
    <t>360-387-6743  or  (from Mar. 11  425-870-0568)</t>
  </si>
  <si>
    <t>868 Henry Lane</t>
  </si>
  <si>
    <t>Camano Island</t>
  </si>
  <si>
    <t>MN</t>
  </si>
  <si>
    <t>4048 Ocean Drive</t>
  </si>
  <si>
    <t>19392 128th Ave SE</t>
  </si>
  <si>
    <t>Lagerquist</t>
  </si>
  <si>
    <t>360-349-2158</t>
  </si>
  <si>
    <t>1128 Noffsinger Lane</t>
  </si>
  <si>
    <t>n/a</t>
  </si>
  <si>
    <t>no FAFSA</t>
  </si>
  <si>
    <t>last year of AmeriCorps + Bilezikian</t>
  </si>
  <si>
    <t>total waiver</t>
  </si>
  <si>
    <t>AmeriCorps in 17/18; Bilezikian in 17/18</t>
  </si>
  <si>
    <t>Currier</t>
  </si>
  <si>
    <t>Hayley</t>
  </si>
  <si>
    <t>Jordan</t>
  </si>
  <si>
    <t>Anthos</t>
  </si>
  <si>
    <t>Valerie</t>
  </si>
  <si>
    <t>Lutz</t>
  </si>
  <si>
    <t>amount in foundation for returners (not awarded yet)</t>
  </si>
  <si>
    <t>late</t>
  </si>
  <si>
    <t>C applied for schol</t>
  </si>
  <si>
    <t>scenario 4</t>
  </si>
  <si>
    <t>diff b/w R &amp; N</t>
  </si>
  <si>
    <t>Goal - make it so that N only pay $9k more than R (or $3000/qtr)</t>
  </si>
  <si>
    <t>on FB</t>
  </si>
  <si>
    <t>Return N (20%)</t>
  </si>
  <si>
    <t>tentative</t>
  </si>
  <si>
    <t>(can bring 20% of N down to 4317and still be at 20%)</t>
  </si>
  <si>
    <t>(can also reduce R Ac Ach to top 2 people and N AcAch to top 4 ppl)</t>
  </si>
  <si>
    <t>A00303850</t>
  </si>
  <si>
    <t>98501-3816</t>
  </si>
  <si>
    <t>10 N Livingston St APT 402</t>
  </si>
  <si>
    <t>WI</t>
  </si>
  <si>
    <t>1950 Newport Ave</t>
  </si>
  <si>
    <t>5937 Lido Ct SW</t>
  </si>
  <si>
    <t>3217 Yelm Hwy Apt 19</t>
  </si>
  <si>
    <t>2100 E Pickering Rd</t>
  </si>
  <si>
    <t>1130 26th Ave</t>
  </si>
  <si>
    <t>brownawb@evergreen.edu</t>
  </si>
  <si>
    <t>camdov26@evergreen.edu</t>
  </si>
  <si>
    <t>NY</t>
  </si>
  <si>
    <t>A00237432</t>
  </si>
  <si>
    <t>blaste12@evergreen.edu</t>
  </si>
  <si>
    <t>brojes29@evergreen.edu</t>
  </si>
  <si>
    <t>carles01@evergreen.edu</t>
  </si>
  <si>
    <t>IL</t>
  </si>
  <si>
    <t>A00398299</t>
  </si>
  <si>
    <t>526 Jena St</t>
  </si>
  <si>
    <t>LA</t>
  </si>
  <si>
    <t>1405 Clearbrook Dr SE L-101</t>
  </si>
  <si>
    <t>A00398309</t>
  </si>
  <si>
    <t>dilnic13@evergreen.edu</t>
  </si>
  <si>
    <t>2218 N Vine</t>
  </si>
  <si>
    <t>AR</t>
  </si>
  <si>
    <t>dodjea09@evergreen.edu</t>
  </si>
  <si>
    <t>23341 Alamos Ln</t>
  </si>
  <si>
    <t>A00397071</t>
  </si>
  <si>
    <t>519 Henry St NE</t>
  </si>
  <si>
    <t>eidgre10@evergreen.edu</t>
  </si>
  <si>
    <t>4436 Ridgewood Ct. NW</t>
  </si>
  <si>
    <t>A00397095</t>
  </si>
  <si>
    <t>52646 NW Eastview Dr</t>
  </si>
  <si>
    <t>fracar10@evergreen.edu</t>
  </si>
  <si>
    <t>4424A Ridgewood Ct NW</t>
  </si>
  <si>
    <t>2006 E 4th St APT 2</t>
  </si>
  <si>
    <t>michaelgalavan1@outlook.com</t>
  </si>
  <si>
    <t>409 S 34th St</t>
  </si>
  <si>
    <t>UC #4609 Pacific University</t>
  </si>
  <si>
    <t>9814 Whitecap Drive NW</t>
  </si>
  <si>
    <t>golwil09@evergreen.edu</t>
  </si>
  <si>
    <t>515 Foote ST SW APT 1</t>
  </si>
  <si>
    <t>A00397143</t>
  </si>
  <si>
    <t>7515 W Snoqualmie Valley Rd NE</t>
  </si>
  <si>
    <t>hormic02@evergreen.edu</t>
  </si>
  <si>
    <t>629 NE Jackson St</t>
  </si>
  <si>
    <t>A00252991</t>
  </si>
  <si>
    <t>3506 Woodside Ct NE</t>
  </si>
  <si>
    <t>A00375239</t>
  </si>
  <si>
    <t>lopesm28@evergreen.edu</t>
  </si>
  <si>
    <t>1505 E Harrison St Apt 301</t>
  </si>
  <si>
    <t>1416 N Anderson St</t>
  </si>
  <si>
    <t>A00398441</t>
  </si>
  <si>
    <t>4113 Linden Ave N APT 205</t>
  </si>
  <si>
    <t>3663 Fountain St</t>
  </si>
  <si>
    <t>400 Massachusetts Ave NW Apt 603</t>
  </si>
  <si>
    <t>DC</t>
  </si>
  <si>
    <t>mcktra18@evergreen.edu</t>
  </si>
  <si>
    <t>2407 Santa Rosa St.</t>
  </si>
  <si>
    <t>TX</t>
  </si>
  <si>
    <t>A00398443</t>
  </si>
  <si>
    <t>1910 NE Davis St APT 8</t>
  </si>
  <si>
    <t>milkir26@evergreen.edu</t>
  </si>
  <si>
    <t>minama21@evergreen.edu</t>
  </si>
  <si>
    <t>1535 14th Ave S Apt 4</t>
  </si>
  <si>
    <t>A00397282</t>
  </si>
  <si>
    <t>2038 Grove Road Northwest</t>
  </si>
  <si>
    <t>picgre07@evergreen.edu</t>
  </si>
  <si>
    <t>4040 Gull Harbor Rd NE</t>
  </si>
  <si>
    <t>A00397312</t>
  </si>
  <si>
    <t>4842 Forest Hill Drive</t>
  </si>
  <si>
    <t>OH</t>
  </si>
  <si>
    <t>Fishbio_438@hotmail.com</t>
  </si>
  <si>
    <t>5211 Sunrise Beach Rd NW</t>
  </si>
  <si>
    <t>810 Commons Circle APT 1153</t>
  </si>
  <si>
    <t>IA</t>
  </si>
  <si>
    <t>36 Mallorca</t>
  </si>
  <si>
    <t>ronpam01@evergreen.edu</t>
  </si>
  <si>
    <t>5102 E Citrus St</t>
  </si>
  <si>
    <t>Tuscon</t>
  </si>
  <si>
    <t>AZ</t>
  </si>
  <si>
    <t>scatra01@evergreen.edu</t>
  </si>
  <si>
    <t>3506 24th Ave NE</t>
  </si>
  <si>
    <t>A00397386</t>
  </si>
  <si>
    <t>1709 Water St SW</t>
  </si>
  <si>
    <t>23824 66th Ave S</t>
  </si>
  <si>
    <t>marissasteinheimer@yahoo.com</t>
  </si>
  <si>
    <t>3213 Ridgedale Dr</t>
  </si>
  <si>
    <t>Garland</t>
  </si>
  <si>
    <t>PO Box 1420</t>
  </si>
  <si>
    <t>Orting</t>
  </si>
  <si>
    <t>thoede28@evergreen.edu</t>
  </si>
  <si>
    <t>1100 Fern St SW APT 27-104</t>
  </si>
  <si>
    <t>A00397802</t>
  </si>
  <si>
    <t>15222 58th St E</t>
  </si>
  <si>
    <t>13 Jean Dr</t>
  </si>
  <si>
    <t>NC</t>
  </si>
  <si>
    <t>4034 Rock Maple Ln NW Apt 202</t>
  </si>
  <si>
    <t>A00397803</t>
  </si>
  <si>
    <t>7040 SE Lynch Rd</t>
  </si>
  <si>
    <t>520 N Main St</t>
  </si>
  <si>
    <t>Meadville</t>
  </si>
  <si>
    <t>PA</t>
  </si>
  <si>
    <t>A00398281</t>
  </si>
  <si>
    <t>A00396052</t>
  </si>
  <si>
    <t>2329 Carleton St</t>
  </si>
  <si>
    <t>Berkeley</t>
  </si>
  <si>
    <t>A00392170</t>
  </si>
  <si>
    <t>315 7th St S, Park Terrace 9</t>
  </si>
  <si>
    <t>Fargo</t>
  </si>
  <si>
    <t>ND</t>
  </si>
  <si>
    <t>Fall 16 scenario (3/15/16)</t>
  </si>
  <si>
    <t>3/15/16 - Walter/Steve approved additional $12k for nonresident waivers (this will allow us to award 25% vs. 20% waivers)</t>
  </si>
  <si>
    <t xml:space="preserve">New N (25%) </t>
  </si>
  <si>
    <t>Total waiver is now $89,590</t>
  </si>
  <si>
    <t>New R (0%)</t>
  </si>
  <si>
    <t>Return R (0%)</t>
  </si>
  <si>
    <t>Johnson</t>
  </si>
  <si>
    <t>Betsy</t>
  </si>
  <si>
    <t>3/16/15</t>
  </si>
  <si>
    <t>yes</t>
  </si>
  <si>
    <t>NOT COMING 3/28/16</t>
  </si>
  <si>
    <t>AmeriCorps in 17/18; not coming 4/4/16</t>
  </si>
  <si>
    <t>not coming 4/4/16</t>
  </si>
  <si>
    <t>amount overawarded in 16/17 (given add'l $12k in waivers)</t>
  </si>
  <si>
    <t>AmeriCorps in 17/18; Need final proof of 15/16 service before Fall 16; deferring as of 4/5/16</t>
  </si>
  <si>
    <t>not coming 4/5/16</t>
  </si>
  <si>
    <t>hayleysc@gmail.com</t>
  </si>
  <si>
    <t>awarded Foundation after Jordan Lutz declined; not coming to MES 4/8/16</t>
  </si>
  <si>
    <t>not coming 4/11/16</t>
  </si>
  <si>
    <t>not coming 4/13/16</t>
  </si>
  <si>
    <t>not coming 4.15.16</t>
  </si>
  <si>
    <t>last year of AmeriCorps; last year of Ac Ach; on LOA W16-F16 - do we give her $$ this year?</t>
  </si>
  <si>
    <t>AmeriCorps in 17/18; not coming 4/27/16</t>
  </si>
  <si>
    <t>AmeriCorps in 17/18; awarded Foundation after Currier declined. Not coming 4/27/16</t>
  </si>
  <si>
    <t>not coming 4/27/16</t>
  </si>
  <si>
    <t>Adkins</t>
  </si>
  <si>
    <t>not coming 4/28/16</t>
  </si>
  <si>
    <t>not coming 4/29/16</t>
  </si>
  <si>
    <t>not coming 5.2.16</t>
  </si>
  <si>
    <t>not coming 5.4.16</t>
  </si>
  <si>
    <t>Boome</t>
  </si>
  <si>
    <t>Malena</t>
  </si>
  <si>
    <t>Z (N in Banner)</t>
  </si>
  <si>
    <t>didn't award for 16/17 because Ac Ach for 14/15 &amp; 16/17; EFC changed from 48 to 298 5.6.16</t>
  </si>
  <si>
    <t>Cramer</t>
  </si>
  <si>
    <t>Heidi</t>
  </si>
  <si>
    <t>deferring to Fall 17</t>
  </si>
  <si>
    <t>Goodman</t>
  </si>
  <si>
    <t>Tyler</t>
  </si>
  <si>
    <t>round 2 admit</t>
  </si>
  <si>
    <t>AmeriCorps in 17/18; EFC changed from 6640 to 6326 5.6.16</t>
  </si>
  <si>
    <t>AmeriCorps in 17/18; EFC changed from 3325 to 4005 5.6.16</t>
  </si>
  <si>
    <t>EFC chnaged from 919 to 691 5.6.16</t>
  </si>
  <si>
    <t>AmeriCorps in 17/18; EFC changed from 1290 to 0 5.6.16</t>
  </si>
  <si>
    <t>Thompson</t>
  </si>
  <si>
    <t>Elyse</t>
  </si>
  <si>
    <t>2/17/16 (admitted round 2)</t>
  </si>
  <si>
    <t>EFC changed from 2430 to 2646 5.6.16</t>
  </si>
  <si>
    <t>Whittenberg</t>
  </si>
  <si>
    <t>3/22/16</t>
  </si>
  <si>
    <t>not coming 5.10.16</t>
  </si>
  <si>
    <t>next on list for Found after Berna; deferring to Fall 17</t>
  </si>
  <si>
    <t>AmeriCorps in 17/18; backup for Bilezikian</t>
  </si>
  <si>
    <t>offered foundation 6/17/16</t>
  </si>
  <si>
    <t>EFC changed from 0 to 566 5.6.16, offered foundation 6/17/16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</si>
</sst>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Microsoft Sans Serif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0"/>
      <name val="Segoe UI"/>
    </font>
    <font>
      <b/>
      <sz val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27" fillId="0" borderId="0" applyNumberFormat="0" applyFill="0" applyBorder="0" applyAlignment="0" applyProtection="0"/>
    <xf numFmtId="0" fontId="29" fillId="0" borderId="0"/>
  </cellStyleXfs>
  <cellXfs count="134">
    <xf numFmtId="0" fontId="0" fillId="0" borderId="0" xfId="0"/>
    <xf numFmtId="9" fontId="1" fillId="0" borderId="0" xfId="45" applyFont="1" applyFill="1" applyBorder="1"/>
    <xf numFmtId="0" fontId="6" fillId="0" borderId="2" xfId="38" applyNumberFormat="1" applyFont="1" applyFill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Fill="1" applyBorder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38" applyFill="1"/>
    <xf numFmtId="0" fontId="1" fillId="0" borderId="0" xfId="38" applyFill="1" applyBorder="1"/>
    <xf numFmtId="0" fontId="0" fillId="0" borderId="0" xfId="0" applyNumberFormat="1" applyFill="1"/>
    <xf numFmtId="0" fontId="0" fillId="33" borderId="0" xfId="0" applyNumberFormat="1" applyFill="1"/>
    <xf numFmtId="0" fontId="0" fillId="33" borderId="0" xfId="0" applyNumberFormat="1" applyFill="1" applyBorder="1"/>
    <xf numFmtId="0" fontId="6" fillId="0" borderId="1" xfId="38" applyFont="1" applyFill="1" applyBorder="1" applyAlignment="1">
      <alignment wrapText="1"/>
    </xf>
    <xf numFmtId="0" fontId="6" fillId="0" borderId="1" xfId="38" applyNumberFormat="1" applyFont="1" applyFill="1" applyBorder="1" applyAlignment="1">
      <alignment wrapText="1"/>
    </xf>
    <xf numFmtId="0" fontId="6" fillId="0" borderId="1" xfId="38" applyFont="1" applyFill="1" applyBorder="1" applyAlignment="1">
      <alignment horizontal="left" wrapText="1"/>
    </xf>
    <xf numFmtId="0" fontId="5" fillId="0" borderId="1" xfId="38" applyFont="1" applyFill="1" applyBorder="1" applyAlignment="1">
      <alignment wrapText="1"/>
    </xf>
    <xf numFmtId="0" fontId="0" fillId="0" borderId="4" xfId="0" applyFill="1" applyBorder="1"/>
    <xf numFmtId="0" fontId="6" fillId="34" borderId="1" xfId="38" applyNumberFormat="1" applyFont="1" applyFill="1" applyBorder="1" applyAlignment="1">
      <alignment wrapText="1"/>
    </xf>
    <xf numFmtId="0" fontId="6" fillId="34" borderId="1" xfId="38" applyFont="1" applyFill="1" applyBorder="1" applyAlignment="1">
      <alignment wrapText="1"/>
    </xf>
    <xf numFmtId="0" fontId="3" fillId="34" borderId="0" xfId="38" applyNumberFormat="1" applyFont="1" applyFill="1" applyBorder="1" applyAlignment="1">
      <alignment wrapText="1"/>
    </xf>
    <xf numFmtId="0" fontId="3" fillId="34" borderId="3" xfId="38" applyNumberFormat="1" applyFont="1" applyFill="1" applyBorder="1" applyAlignment="1">
      <alignment wrapText="1"/>
    </xf>
    <xf numFmtId="0" fontId="6" fillId="0" borderId="14" xfId="38" applyFont="1" applyFill="1" applyBorder="1" applyAlignment="1">
      <alignment wrapText="1"/>
    </xf>
    <xf numFmtId="14" fontId="0" fillId="0" borderId="0" xfId="0" applyNumberFormat="1" applyFill="1"/>
    <xf numFmtId="0" fontId="0" fillId="35" borderId="0" xfId="0" applyFill="1"/>
    <xf numFmtId="0" fontId="5" fillId="35" borderId="1" xfId="38" applyFont="1" applyFill="1" applyBorder="1" applyAlignment="1">
      <alignment wrapText="1"/>
    </xf>
    <xf numFmtId="0" fontId="0" fillId="35" borderId="15" xfId="0" applyFill="1" applyBorder="1"/>
    <xf numFmtId="0" fontId="26" fillId="0" borderId="0" xfId="42" applyFont="1" applyFill="1"/>
    <xf numFmtId="0" fontId="24" fillId="0" borderId="0" xfId="0" applyFont="1" applyFill="1"/>
    <xf numFmtId="0" fontId="5" fillId="33" borderId="1" xfId="38" applyNumberFormat="1" applyFont="1" applyFill="1" applyBorder="1" applyAlignment="1">
      <alignment wrapText="1"/>
    </xf>
    <xf numFmtId="0" fontId="5" fillId="0" borderId="16" xfId="38" applyNumberFormat="1" applyFont="1" applyFill="1" applyBorder="1" applyAlignment="1">
      <alignment wrapText="1"/>
    </xf>
    <xf numFmtId="0" fontId="5" fillId="0" borderId="0" xfId="38" applyFont="1" applyFill="1" applyAlignment="1">
      <alignment wrapText="1"/>
    </xf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Fill="1"/>
    <xf numFmtId="0" fontId="0" fillId="0" borderId="0" xfId="0" applyFill="1" applyBorder="1" applyAlignment="1">
      <alignment wrapText="1"/>
    </xf>
    <xf numFmtId="1" fontId="0" fillId="0" borderId="0" xfId="0" applyNumberFormat="1"/>
    <xf numFmtId="1" fontId="0" fillId="0" borderId="0" xfId="0" applyNumberFormat="1" applyBorder="1"/>
    <xf numFmtId="1" fontId="0" fillId="0" borderId="0" xfId="0" applyNumberFormat="1" applyFill="1"/>
    <xf numFmtId="1" fontId="0" fillId="0" borderId="0" xfId="0" applyNumberFormat="1" applyFill="1" applyBorder="1"/>
    <xf numFmtId="1" fontId="3" fillId="34" borderId="4" xfId="38" applyNumberFormat="1" applyFont="1" applyFill="1" applyBorder="1" applyAlignment="1">
      <alignment wrapText="1"/>
    </xf>
    <xf numFmtId="1" fontId="3" fillId="35" borderId="4" xfId="38" applyNumberFormat="1" applyFont="1" applyFill="1" applyBorder="1" applyAlignment="1">
      <alignment wrapText="1"/>
    </xf>
    <xf numFmtId="1" fontId="3" fillId="34" borderId="0" xfId="38" applyNumberFormat="1" applyFont="1" applyFill="1" applyBorder="1" applyAlignment="1">
      <alignment wrapText="1"/>
    </xf>
    <xf numFmtId="1" fontId="2" fillId="34" borderId="17" xfId="38" applyNumberFormat="1" applyFont="1" applyFill="1" applyBorder="1" applyAlignment="1">
      <alignment wrapText="1"/>
    </xf>
    <xf numFmtId="1" fontId="2" fillId="35" borderId="17" xfId="38" applyNumberFormat="1" applyFont="1" applyFill="1" applyBorder="1" applyAlignment="1">
      <alignment wrapText="1"/>
    </xf>
    <xf numFmtId="1" fontId="2" fillId="34" borderId="3" xfId="38" applyNumberFormat="1" applyFont="1" applyFill="1" applyBorder="1" applyAlignment="1">
      <alignment wrapText="1"/>
    </xf>
    <xf numFmtId="1" fontId="3" fillId="35" borderId="0" xfId="38" applyNumberFormat="1" applyFont="1" applyFill="1" applyBorder="1" applyAlignment="1">
      <alignment wrapText="1"/>
    </xf>
    <xf numFmtId="1" fontId="0" fillId="33" borderId="0" xfId="0" applyNumberFormat="1" applyFill="1"/>
    <xf numFmtId="1" fontId="0" fillId="0" borderId="4" xfId="0" applyNumberFormat="1" applyFill="1" applyBorder="1"/>
    <xf numFmtId="1" fontId="0" fillId="35" borderId="15" xfId="0" applyNumberFormat="1" applyFill="1" applyBorder="1"/>
    <xf numFmtId="1" fontId="0" fillId="0" borderId="4" xfId="0" applyNumberFormat="1" applyBorder="1"/>
    <xf numFmtId="1" fontId="0" fillId="35" borderId="0" xfId="0" applyNumberFormat="1" applyFill="1" applyBorder="1"/>
    <xf numFmtId="1" fontId="0" fillId="35" borderId="0" xfId="0" applyNumberFormat="1" applyFill="1"/>
    <xf numFmtId="9" fontId="6" fillId="33" borderId="1" xfId="45" applyNumberFormat="1" applyFont="1" applyFill="1" applyBorder="1" applyAlignment="1">
      <alignment wrapText="1"/>
    </xf>
    <xf numFmtId="9" fontId="0" fillId="33" borderId="0" xfId="45" applyNumberFormat="1" applyFont="1" applyFill="1"/>
    <xf numFmtId="9" fontId="9" fillId="33" borderId="0" xfId="45" applyNumberFormat="1" applyFont="1" applyFill="1"/>
    <xf numFmtId="9" fontId="9" fillId="33" borderId="0" xfId="45" applyNumberFormat="1" applyFont="1" applyFill="1" applyBorder="1"/>
    <xf numFmtId="9" fontId="0" fillId="33" borderId="0" xfId="0" applyNumberFormat="1" applyFill="1"/>
    <xf numFmtId="1" fontId="0" fillId="36" borderId="4" xfId="0" applyNumberFormat="1" applyFill="1" applyBorder="1"/>
    <xf numFmtId="0" fontId="0" fillId="36" borderId="0" xfId="0" applyFill="1"/>
    <xf numFmtId="1" fontId="0" fillId="36" borderId="0" xfId="0" applyNumberFormat="1" applyFill="1"/>
    <xf numFmtId="49" fontId="0" fillId="0" borderId="0" xfId="0" applyNumberFormat="1" applyFill="1"/>
    <xf numFmtId="0" fontId="27" fillId="0" borderId="0" xfId="51"/>
    <xf numFmtId="0" fontId="0" fillId="37" borderId="0" xfId="0" applyFill="1"/>
    <xf numFmtId="49" fontId="1" fillId="0" borderId="0" xfId="0" applyNumberFormat="1" applyFont="1" applyFill="1"/>
    <xf numFmtId="0" fontId="1" fillId="0" borderId="0" xfId="0" applyFont="1" applyFill="1"/>
    <xf numFmtId="0" fontId="0" fillId="0" borderId="0" xfId="0" applyFont="1" applyFill="1"/>
    <xf numFmtId="1" fontId="0" fillId="38" borderId="0" xfId="0" applyNumberFormat="1" applyFill="1" applyBorder="1"/>
    <xf numFmtId="0" fontId="6" fillId="0" borderId="0" xfId="38" applyFont="1" applyFill="1" applyBorder="1" applyAlignment="1">
      <alignment wrapText="1"/>
    </xf>
    <xf numFmtId="0" fontId="6" fillId="0" borderId="0" xfId="38" applyNumberFormat="1" applyFont="1" applyFill="1" applyBorder="1" applyAlignment="1">
      <alignment wrapText="1"/>
    </xf>
    <xf numFmtId="0" fontId="5" fillId="0" borderId="0" xfId="38" applyFont="1" applyFill="1" applyBorder="1" applyAlignment="1">
      <alignment wrapText="1"/>
    </xf>
    <xf numFmtId="0" fontId="28" fillId="0" borderId="0" xfId="38" applyNumberFormat="1" applyFont="1" applyFill="1" applyBorder="1" applyAlignment="1">
      <alignment wrapText="1"/>
    </xf>
    <xf numFmtId="14" fontId="28" fillId="0" borderId="0" xfId="38" applyNumberFormat="1" applyFont="1" applyFill="1" applyBorder="1" applyAlignment="1">
      <alignment wrapText="1"/>
    </xf>
    <xf numFmtId="0" fontId="28" fillId="0" borderId="0" xfId="38" applyFont="1" applyFill="1" applyBorder="1" applyAlignment="1">
      <alignment horizontal="left" wrapText="1"/>
    </xf>
    <xf numFmtId="0" fontId="1" fillId="33" borderId="0" xfId="38" applyNumberFormat="1" applyFont="1" applyFill="1" applyBorder="1" applyAlignment="1">
      <alignment wrapText="1"/>
    </xf>
    <xf numFmtId="0" fontId="1" fillId="0" borderId="0" xfId="38" applyNumberFormat="1" applyFont="1" applyFill="1" applyBorder="1" applyAlignment="1">
      <alignment wrapText="1"/>
    </xf>
    <xf numFmtId="0" fontId="7" fillId="36" borderId="0" xfId="42" applyFont="1" applyFill="1"/>
    <xf numFmtId="0" fontId="0" fillId="36" borderId="0" xfId="0" applyFont="1" applyFill="1"/>
    <xf numFmtId="0" fontId="6" fillId="0" borderId="4" xfId="38" applyNumberFormat="1" applyFont="1" applyFill="1" applyBorder="1" applyAlignment="1">
      <alignment wrapText="1"/>
    </xf>
    <xf numFmtId="0" fontId="24" fillId="0" borderId="0" xfId="0" applyFont="1"/>
    <xf numFmtId="1" fontId="0" fillId="38" borderId="0" xfId="0" applyNumberFormat="1" applyFill="1"/>
    <xf numFmtId="0" fontId="5" fillId="35" borderId="0" xfId="38" applyFont="1" applyFill="1" applyBorder="1" applyAlignment="1">
      <alignment wrapText="1"/>
    </xf>
    <xf numFmtId="0" fontId="0" fillId="39" borderId="0" xfId="0" applyFill="1"/>
    <xf numFmtId="1" fontId="2" fillId="34" borderId="0" xfId="38" applyNumberFormat="1" applyFont="1" applyFill="1" applyBorder="1" applyAlignment="1">
      <alignment wrapText="1"/>
    </xf>
    <xf numFmtId="0" fontId="26" fillId="0" borderId="1" xfId="42" applyFont="1" applyFill="1" applyBorder="1"/>
    <xf numFmtId="0" fontId="24" fillId="0" borderId="1" xfId="0" applyFont="1" applyFill="1" applyBorder="1"/>
    <xf numFmtId="0" fontId="5" fillId="0" borderId="1" xfId="38" applyNumberFormat="1" applyFont="1" applyFill="1" applyBorder="1" applyAlignment="1">
      <alignment wrapText="1"/>
    </xf>
    <xf numFmtId="0" fontId="0" fillId="33" borderId="0" xfId="0" applyFill="1"/>
    <xf numFmtId="0" fontId="0" fillId="0" borderId="0" xfId="0" applyFont="1"/>
    <xf numFmtId="9" fontId="4" fillId="0" borderId="0" xfId="0" applyNumberFormat="1" applyFont="1"/>
    <xf numFmtId="1" fontId="4" fillId="0" borderId="1" xfId="0" applyNumberFormat="1" applyFont="1" applyBorder="1"/>
    <xf numFmtId="0" fontId="0" fillId="0" borderId="0" xfId="0" applyBorder="1"/>
    <xf numFmtId="0" fontId="4" fillId="0" borderId="0" xfId="0" applyFont="1" applyBorder="1"/>
    <xf numFmtId="0" fontId="4" fillId="40" borderId="1" xfId="0" applyFont="1" applyFill="1" applyBorder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4" fillId="40" borderId="0" xfId="0" applyFont="1" applyFill="1" applyBorder="1"/>
    <xf numFmtId="0" fontId="0" fillId="40" borderId="0" xfId="0" applyFill="1" applyBorder="1"/>
    <xf numFmtId="0" fontId="4" fillId="41" borderId="0" xfId="0" applyFont="1" applyFill="1" applyBorder="1"/>
    <xf numFmtId="9" fontId="0" fillId="33" borderId="0" xfId="45" applyNumberFormat="1" applyFont="1" applyFill="1" applyBorder="1"/>
    <xf numFmtId="2" fontId="0" fillId="0" borderId="0" xfId="0" applyNumberFormat="1"/>
    <xf numFmtId="49" fontId="0" fillId="0" borderId="0" xfId="0" applyNumberFormat="1" applyAlignment="1">
      <alignment wrapText="1"/>
    </xf>
    <xf numFmtId="0" fontId="0" fillId="33" borderId="0" xfId="0" applyFill="1" applyBorder="1"/>
    <xf numFmtId="49" fontId="0" fillId="0" borderId="0" xfId="0" applyNumberFormat="1" applyFill="1" applyAlignment="1">
      <alignment wrapText="1"/>
    </xf>
    <xf numFmtId="2" fontId="0" fillId="0" borderId="0" xfId="0" applyNumberFormat="1" applyBorder="1"/>
    <xf numFmtId="0" fontId="0" fillId="42" borderId="0" xfId="0" applyFill="1"/>
    <xf numFmtId="49" fontId="0" fillId="42" borderId="0" xfId="0" applyNumberFormat="1" applyFill="1" applyAlignment="1">
      <alignment wrapText="1"/>
    </xf>
    <xf numFmtId="0" fontId="0" fillId="42" borderId="0" xfId="0" applyFill="1" applyBorder="1"/>
    <xf numFmtId="0" fontId="0" fillId="43" borderId="0" xfId="0" applyFill="1"/>
    <xf numFmtId="0" fontId="0" fillId="44" borderId="0" xfId="0" applyFill="1"/>
    <xf numFmtId="49" fontId="0" fillId="44" borderId="0" xfId="0" applyNumberFormat="1" applyFill="1" applyAlignment="1">
      <alignment wrapText="1"/>
    </xf>
    <xf numFmtId="0" fontId="30" fillId="42" borderId="0" xfId="0" applyFont="1" applyFill="1" applyBorder="1"/>
    <xf numFmtId="49" fontId="0" fillId="36" borderId="0" xfId="0" applyNumberFormat="1" applyFill="1" applyAlignment="1">
      <alignment wrapText="1"/>
    </xf>
    <xf numFmtId="1" fontId="0" fillId="45" borderId="4" xfId="0" applyNumberFormat="1" applyFill="1" applyBorder="1"/>
    <xf numFmtId="1" fontId="0" fillId="45" borderId="0" xfId="0" applyNumberFormat="1" applyFill="1"/>
    <xf numFmtId="1" fontId="0" fillId="45" borderId="0" xfId="0" applyNumberFormat="1" applyFill="1" applyBorder="1"/>
    <xf numFmtId="0" fontId="7" fillId="0" borderId="0" xfId="42" applyFont="1" applyFill="1" applyBorder="1"/>
    <xf numFmtId="0" fontId="0" fillId="0" borderId="0" xfId="0" applyFont="1" applyFill="1" applyBorder="1"/>
    <xf numFmtId="0" fontId="1" fillId="0" borderId="0" xfId="38" applyFont="1" applyFill="1" applyBorder="1" applyAlignment="1">
      <alignment wrapText="1"/>
    </xf>
    <xf numFmtId="0" fontId="28" fillId="0" borderId="0" xfId="38" applyFont="1" applyFill="1" applyBorder="1" applyAlignment="1">
      <alignment wrapText="1"/>
    </xf>
    <xf numFmtId="0" fontId="28" fillId="0" borderId="4" xfId="38" applyNumberFormat="1" applyFont="1" applyFill="1" applyBorder="1" applyAlignment="1">
      <alignment wrapText="1"/>
    </xf>
    <xf numFmtId="0" fontId="1" fillId="0" borderId="0" xfId="38" applyFont="1" applyFill="1" applyAlignment="1">
      <alignment wrapText="1"/>
    </xf>
    <xf numFmtId="3" fontId="0" fillId="0" borderId="0" xfId="0" applyNumberFormat="1" applyFill="1"/>
    <xf numFmtId="2" fontId="0" fillId="0" borderId="0" xfId="0" applyNumberFormat="1" applyFill="1"/>
    <xf numFmtId="0" fontId="27" fillId="0" borderId="0" xfId="51" applyFill="1"/>
    <xf numFmtId="1" fontId="3" fillId="0" borderId="0" xfId="38" applyNumberFormat="1" applyFont="1" applyFill="1" applyBorder="1" applyAlignment="1">
      <alignment wrapText="1"/>
    </xf>
    <xf numFmtId="1" fontId="2" fillId="0" borderId="3" xfId="38" applyNumberFormat="1" applyFont="1" applyFill="1" applyBorder="1" applyAlignment="1">
      <alignment wrapText="1"/>
    </xf>
    <xf numFmtId="2" fontId="0" fillId="0" borderId="0" xfId="0" applyNumberFormat="1" applyFill="1" applyBorder="1"/>
    <xf numFmtId="0" fontId="28" fillId="45" borderId="0" xfId="38" applyNumberFormat="1" applyFont="1" applyFill="1" applyBorder="1" applyAlignment="1">
      <alignment wrapText="1"/>
    </xf>
  </cellXfs>
  <cellStyles count="5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1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39"/>
    <cellStyle name="Normal 2 3" xfId="40"/>
    <cellStyle name="Normal 2 4" xfId="41"/>
    <cellStyle name="Normal 3" xfId="42"/>
    <cellStyle name="Normal 3 2" xfId="50"/>
    <cellStyle name="Normal 4" xfId="52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1">
    <dxf>
      <fill>
        <patternFill patternType="solid">
          <fgColor rgb="FFC4BD97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yleysc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1"/>
  <sheetViews>
    <sheetView tabSelected="1" zoomScaleNormal="100" workbookViewId="0">
      <pane xSplit="2" ySplit="2" topLeftCell="X57" activePane="bottomRight" state="frozen"/>
      <selection pane="topRight" activeCell="C1" sqref="C1"/>
      <selection pane="bottomLeft" activeCell="A2" sqref="A2"/>
      <selection pane="bottomRight" activeCell="AC63" sqref="AC63"/>
    </sheetView>
  </sheetViews>
  <sheetFormatPr defaultColWidth="9.140625" defaultRowHeight="15" x14ac:dyDescent="0.25"/>
  <cols>
    <col min="1" max="1" width="16.5703125" style="8" bestFit="1" customWidth="1"/>
    <col min="2" max="2" width="18.140625" style="8" customWidth="1"/>
    <col min="3" max="3" width="15.42578125" style="8" bestFit="1" customWidth="1"/>
    <col min="4" max="4" width="38.140625" style="8" bestFit="1" customWidth="1"/>
    <col min="5" max="5" width="36.140625" style="8" bestFit="1" customWidth="1"/>
    <col min="6" max="6" width="14.85546875" style="8" bestFit="1" customWidth="1"/>
    <col min="7" max="7" width="12" style="8" bestFit="1" customWidth="1"/>
    <col min="8" max="8" width="10.7109375" style="8" bestFit="1" customWidth="1"/>
    <col min="9" max="9" width="12.42578125" style="8" bestFit="1" customWidth="1"/>
    <col min="10" max="10" width="6.5703125" style="8" bestFit="1" customWidth="1"/>
    <col min="11" max="11" width="8.7109375" style="8" bestFit="1" customWidth="1"/>
    <col min="12" max="12" width="10.7109375" style="8" bestFit="1" customWidth="1"/>
    <col min="13" max="13" width="8.5703125" style="8" bestFit="1" customWidth="1"/>
    <col min="14" max="14" width="9.42578125" style="13" bestFit="1" customWidth="1"/>
    <col min="15" max="15" width="9.5703125" style="12" bestFit="1" customWidth="1"/>
    <col min="16" max="16" width="7.42578125" style="19" customWidth="1"/>
    <col min="17" max="17" width="9.140625" style="8" customWidth="1"/>
    <col min="18" max="18" width="10.28515625" style="8" customWidth="1"/>
    <col min="19" max="19" width="9" style="8" customWidth="1"/>
    <col min="20" max="20" width="14.42578125" style="8" customWidth="1"/>
    <col min="21" max="21" width="7.42578125" style="8" customWidth="1"/>
    <col min="22" max="22" width="8.5703125" style="8" bestFit="1" customWidth="1"/>
    <col min="23" max="23" width="8.85546875" style="8" bestFit="1" customWidth="1"/>
    <col min="24" max="24" width="6.42578125" style="8" customWidth="1"/>
    <col min="25" max="25" width="7.28515625" style="8" bestFit="1" customWidth="1"/>
    <col min="26" max="26" width="10.140625" style="8" customWidth="1"/>
    <col min="27" max="27" width="8" style="8" bestFit="1" customWidth="1"/>
    <col min="28" max="28" width="6" style="8" bestFit="1" customWidth="1"/>
    <col min="29" max="29" width="6" style="28" bestFit="1" customWidth="1"/>
    <col min="30" max="30" width="17.85546875" style="8" customWidth="1"/>
    <col min="31" max="31" width="17.140625" style="8" customWidth="1"/>
    <col min="32" max="32" width="9.140625" style="60"/>
    <col min="33" max="33" width="25.140625" style="9" customWidth="1"/>
    <col min="34" max="34" width="8.140625" style="8" bestFit="1" customWidth="1"/>
    <col min="35" max="35" width="18.5703125" style="8" bestFit="1" customWidth="1"/>
    <col min="36" max="16384" width="9.140625" style="8"/>
  </cols>
  <sheetData>
    <row r="1" spans="1:38" ht="14.45" x14ac:dyDescent="0.35">
      <c r="A1" s="64" t="s">
        <v>630</v>
      </c>
      <c r="B1" s="110" t="s">
        <v>631</v>
      </c>
      <c r="C1" s="114" t="s">
        <v>635</v>
      </c>
      <c r="D1" s="113" t="s">
        <v>637</v>
      </c>
    </row>
    <row r="2" spans="1:38" s="30" customFormat="1" ht="110.25" x14ac:dyDescent="0.25">
      <c r="A2" s="89" t="s">
        <v>17</v>
      </c>
      <c r="B2" s="90" t="s">
        <v>52</v>
      </c>
      <c r="C2" s="15" t="s">
        <v>0</v>
      </c>
      <c r="D2" s="89" t="s">
        <v>21</v>
      </c>
      <c r="E2" s="15" t="s">
        <v>30</v>
      </c>
      <c r="F2" s="15" t="s">
        <v>18</v>
      </c>
      <c r="G2" s="15" t="s">
        <v>19</v>
      </c>
      <c r="H2" s="15" t="s">
        <v>20</v>
      </c>
      <c r="I2" s="15" t="s">
        <v>1</v>
      </c>
      <c r="J2" s="16" t="s">
        <v>2</v>
      </c>
      <c r="K2" s="16" t="s">
        <v>4</v>
      </c>
      <c r="L2" s="16" t="s">
        <v>38</v>
      </c>
      <c r="M2" s="17" t="s">
        <v>3</v>
      </c>
      <c r="N2" s="31" t="s">
        <v>185</v>
      </c>
      <c r="O2" s="91" t="s">
        <v>6</v>
      </c>
      <c r="P2" s="20" t="s">
        <v>8</v>
      </c>
      <c r="Q2" s="20" t="s">
        <v>46</v>
      </c>
      <c r="R2" s="20" t="s">
        <v>48</v>
      </c>
      <c r="S2" s="20" t="s">
        <v>44</v>
      </c>
      <c r="T2" s="20" t="s">
        <v>7</v>
      </c>
      <c r="U2" s="21" t="s">
        <v>9</v>
      </c>
      <c r="V2" s="21" t="s">
        <v>10</v>
      </c>
      <c r="W2" s="21" t="s">
        <v>47</v>
      </c>
      <c r="X2" s="21" t="s">
        <v>144</v>
      </c>
      <c r="Y2" s="21" t="s">
        <v>55</v>
      </c>
      <c r="Z2" s="21" t="s">
        <v>145</v>
      </c>
      <c r="AA2" s="21" t="s">
        <v>136</v>
      </c>
      <c r="AB2" s="21" t="s">
        <v>11</v>
      </c>
      <c r="AC2" s="27" t="s">
        <v>12</v>
      </c>
      <c r="AD2" s="15" t="s">
        <v>13</v>
      </c>
      <c r="AE2" s="15" t="s">
        <v>45</v>
      </c>
      <c r="AF2" s="58" t="s">
        <v>14</v>
      </c>
      <c r="AG2" s="18" t="s">
        <v>15</v>
      </c>
      <c r="AH2" s="33" t="s">
        <v>16</v>
      </c>
    </row>
    <row r="3" spans="1:38" s="71" customFormat="1" ht="26.25" x14ac:dyDescent="0.25">
      <c r="A3" s="121" t="s">
        <v>776</v>
      </c>
      <c r="B3" s="122" t="s">
        <v>279</v>
      </c>
      <c r="C3" s="124"/>
      <c r="D3" s="121"/>
      <c r="E3" s="124"/>
      <c r="F3" s="124"/>
      <c r="G3" s="124"/>
      <c r="H3" s="124"/>
      <c r="I3" s="124"/>
      <c r="J3" s="76"/>
      <c r="K3" s="76"/>
      <c r="L3" s="76"/>
      <c r="M3" s="78"/>
      <c r="N3" s="79">
        <v>22137</v>
      </c>
      <c r="O3" s="80" t="s">
        <v>618</v>
      </c>
      <c r="P3" s="125"/>
      <c r="Q3" s="76"/>
      <c r="R3" s="76"/>
      <c r="S3" s="76"/>
      <c r="T3" s="133">
        <v>4375</v>
      </c>
      <c r="U3" s="124"/>
      <c r="V3" s="124"/>
      <c r="W3" s="124"/>
      <c r="X3" s="124"/>
      <c r="Y3" s="124"/>
      <c r="Z3" s="124"/>
      <c r="AA3" s="124"/>
      <c r="AB3" s="124"/>
      <c r="AC3" s="123"/>
      <c r="AD3" s="44">
        <f>SUM(P3:AB3)</f>
        <v>4375</v>
      </c>
      <c r="AE3" s="44" t="e">
        <f>N3-(O3+AC3+AD1:AD3)</f>
        <v>#VALUE!</v>
      </c>
      <c r="AF3" s="104" t="e">
        <f t="shared" ref="AF3:AF10" si="0">AE3/N3</f>
        <v>#VALUE!</v>
      </c>
      <c r="AG3" s="123" t="s">
        <v>802</v>
      </c>
      <c r="AH3" s="126"/>
    </row>
    <row r="4" spans="1:38" x14ac:dyDescent="0.25">
      <c r="A4" s="112" t="s">
        <v>138</v>
      </c>
      <c r="B4" s="112" t="s">
        <v>126</v>
      </c>
      <c r="C4" s="8" t="s">
        <v>139</v>
      </c>
      <c r="D4" s="8" t="s">
        <v>151</v>
      </c>
      <c r="E4" s="8" t="s">
        <v>152</v>
      </c>
      <c r="F4" s="8" t="s">
        <v>115</v>
      </c>
      <c r="G4" s="8" t="s">
        <v>23</v>
      </c>
      <c r="H4" s="8">
        <v>98532</v>
      </c>
      <c r="I4" s="7"/>
      <c r="J4" s="7"/>
      <c r="K4" s="7" t="s">
        <v>31</v>
      </c>
      <c r="L4" s="7" t="s">
        <v>153</v>
      </c>
      <c r="M4" s="7" t="s">
        <v>33</v>
      </c>
      <c r="N4" s="107">
        <v>9579</v>
      </c>
      <c r="O4" s="96">
        <v>0</v>
      </c>
      <c r="P4" s="53">
        <v>250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2"/>
      <c r="AB4" s="42"/>
      <c r="AC4" s="44">
        <v>1800</v>
      </c>
      <c r="AD4" s="44">
        <f>SUM(P4:AB4)</f>
        <v>250</v>
      </c>
      <c r="AE4" s="44">
        <f>N4-(O4+AC4+AD2:AD4)</f>
        <v>7529</v>
      </c>
      <c r="AF4" s="104">
        <f t="shared" si="0"/>
        <v>0.78599018686710509</v>
      </c>
      <c r="AG4" s="40" t="s">
        <v>150</v>
      </c>
    </row>
    <row r="5" spans="1:38" x14ac:dyDescent="0.25">
      <c r="A5" s="110" t="s">
        <v>377</v>
      </c>
      <c r="B5" s="110" t="s">
        <v>378</v>
      </c>
      <c r="C5" s="8" t="s">
        <v>379</v>
      </c>
      <c r="D5" s="8" t="s">
        <v>380</v>
      </c>
      <c r="E5" s="8" t="s">
        <v>381</v>
      </c>
      <c r="F5" s="8" t="s">
        <v>22</v>
      </c>
      <c r="G5" s="8" t="s">
        <v>23</v>
      </c>
      <c r="H5" s="8">
        <v>98501</v>
      </c>
      <c r="I5" s="8" t="s">
        <v>214</v>
      </c>
      <c r="K5" s="8" t="s">
        <v>31</v>
      </c>
      <c r="L5" s="8" t="s">
        <v>382</v>
      </c>
      <c r="M5" s="8" t="s">
        <v>33</v>
      </c>
      <c r="N5" s="92">
        <v>9579</v>
      </c>
      <c r="O5" s="105">
        <v>0</v>
      </c>
      <c r="P5" s="53"/>
      <c r="Q5" s="43"/>
      <c r="R5" s="43"/>
      <c r="S5" s="43"/>
      <c r="T5" s="43"/>
      <c r="U5" s="43"/>
      <c r="V5" s="43"/>
      <c r="W5" s="43"/>
      <c r="X5" s="43">
        <v>1000</v>
      </c>
      <c r="Y5" s="43"/>
      <c r="Z5" s="43"/>
      <c r="AA5" s="41"/>
      <c r="AB5" s="41"/>
      <c r="AC5" s="44">
        <v>1800</v>
      </c>
      <c r="AD5" s="44">
        <f>SUM(P5:AB5)</f>
        <v>1000</v>
      </c>
      <c r="AE5" s="44">
        <f>N5-(O5+AC5+AD4:AD5)</f>
        <v>6779</v>
      </c>
      <c r="AF5" s="104">
        <f t="shared" si="0"/>
        <v>0.70769391376970459</v>
      </c>
    </row>
    <row r="6" spans="1:38" s="64" customFormat="1" x14ac:dyDescent="0.25">
      <c r="A6" s="64" t="s">
        <v>626</v>
      </c>
      <c r="B6" s="64" t="s">
        <v>627</v>
      </c>
      <c r="C6" s="8" t="s">
        <v>743</v>
      </c>
      <c r="D6" s="8"/>
      <c r="E6" s="8" t="s">
        <v>740</v>
      </c>
      <c r="F6" s="7" t="s">
        <v>741</v>
      </c>
      <c r="G6" s="7" t="s">
        <v>742</v>
      </c>
      <c r="H6" s="8">
        <v>16335</v>
      </c>
      <c r="I6" s="8"/>
      <c r="J6" s="8"/>
      <c r="K6" s="8" t="s">
        <v>32</v>
      </c>
      <c r="L6" s="25">
        <v>42443</v>
      </c>
      <c r="M6" s="8" t="s">
        <v>32</v>
      </c>
      <c r="N6" s="92">
        <v>22137</v>
      </c>
      <c r="O6" s="132">
        <v>0</v>
      </c>
      <c r="P6" s="53"/>
      <c r="Q6" s="44"/>
      <c r="R6" s="120">
        <v>7379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>
        <v>0</v>
      </c>
      <c r="AE6" s="44">
        <f>N6-(O6+AC6+AD5:AD6)</f>
        <v>22137</v>
      </c>
      <c r="AF6" s="104">
        <f t="shared" si="0"/>
        <v>1</v>
      </c>
      <c r="AG6" s="9" t="s">
        <v>771</v>
      </c>
      <c r="AH6" s="8"/>
      <c r="AI6" s="8"/>
      <c r="AJ6" s="8"/>
      <c r="AK6" s="8"/>
      <c r="AL6" s="8"/>
    </row>
    <row r="7" spans="1:38" ht="30" x14ac:dyDescent="0.25">
      <c r="A7" s="106" t="s">
        <v>504</v>
      </c>
      <c r="B7" s="106" t="s">
        <v>505</v>
      </c>
      <c r="C7" s="8" t="s">
        <v>640</v>
      </c>
      <c r="D7" s="8" t="s">
        <v>506</v>
      </c>
      <c r="E7" s="8" t="s">
        <v>508</v>
      </c>
      <c r="F7" s="8" t="s">
        <v>22</v>
      </c>
      <c r="G7" s="8" t="s">
        <v>23</v>
      </c>
      <c r="H7" s="8" t="s">
        <v>641</v>
      </c>
      <c r="I7" s="108" t="s">
        <v>507</v>
      </c>
      <c r="J7" s="108"/>
      <c r="K7" s="127" t="s">
        <v>32</v>
      </c>
      <c r="L7" s="108" t="s">
        <v>454</v>
      </c>
      <c r="M7" s="108" t="s">
        <v>33</v>
      </c>
      <c r="N7" s="92">
        <v>9579</v>
      </c>
      <c r="O7" s="105">
        <v>0</v>
      </c>
      <c r="P7" s="5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4">
        <v>1800</v>
      </c>
      <c r="AD7" s="44">
        <f>SUM(P7:AB7)</f>
        <v>0</v>
      </c>
      <c r="AE7" s="44">
        <f>N7-(O7+AC7+AD5:AD7)</f>
        <v>7779</v>
      </c>
      <c r="AF7" s="104">
        <f t="shared" si="0"/>
        <v>0.8120889445662387</v>
      </c>
    </row>
    <row r="8" spans="1:38" ht="60" x14ac:dyDescent="0.25">
      <c r="A8" s="6" t="s">
        <v>362</v>
      </c>
      <c r="B8" s="106" t="s">
        <v>363</v>
      </c>
      <c r="C8" s="8" t="s">
        <v>364</v>
      </c>
      <c r="D8" s="8" t="s">
        <v>365</v>
      </c>
      <c r="E8" s="8" t="s">
        <v>642</v>
      </c>
      <c r="F8" s="8" t="s">
        <v>367</v>
      </c>
      <c r="G8" s="8" t="s">
        <v>643</v>
      </c>
      <c r="H8" s="8">
        <v>53703</v>
      </c>
      <c r="I8" s="108" t="s">
        <v>366</v>
      </c>
      <c r="J8" s="108"/>
      <c r="K8" s="127" t="s">
        <v>32</v>
      </c>
      <c r="L8" s="108" t="s">
        <v>454</v>
      </c>
      <c r="M8" s="108" t="s">
        <v>32</v>
      </c>
      <c r="N8" s="92">
        <v>22137</v>
      </c>
      <c r="O8" s="105">
        <v>14069</v>
      </c>
      <c r="P8" s="118">
        <v>500</v>
      </c>
      <c r="Q8" s="43"/>
      <c r="R8" s="43"/>
      <c r="S8" s="43"/>
      <c r="T8" s="119">
        <v>4375</v>
      </c>
      <c r="U8" s="43"/>
      <c r="V8" s="43"/>
      <c r="W8" s="43"/>
      <c r="X8" s="43"/>
      <c r="Y8" s="43"/>
      <c r="Z8" s="43"/>
      <c r="AA8" s="43"/>
      <c r="AB8" s="43"/>
      <c r="AC8" s="44"/>
      <c r="AD8" s="44">
        <v>0</v>
      </c>
      <c r="AE8" s="44">
        <f>N8-(O8+AC8+AD7:AD8)</f>
        <v>8068</v>
      </c>
      <c r="AF8" s="104">
        <f t="shared" si="0"/>
        <v>0.36445769526132721</v>
      </c>
      <c r="AG8" s="9" t="s">
        <v>774</v>
      </c>
    </row>
    <row r="9" spans="1:38" ht="30" x14ac:dyDescent="0.25">
      <c r="A9" s="6" t="s">
        <v>331</v>
      </c>
      <c r="B9" s="106" t="s">
        <v>332</v>
      </c>
      <c r="C9" s="8" t="s">
        <v>333</v>
      </c>
      <c r="D9" s="8" t="s">
        <v>334</v>
      </c>
      <c r="E9" s="8" t="s">
        <v>644</v>
      </c>
      <c r="F9" s="8" t="s">
        <v>336</v>
      </c>
      <c r="G9" s="8" t="s">
        <v>37</v>
      </c>
      <c r="H9" s="8">
        <v>93433</v>
      </c>
      <c r="I9" s="108" t="s">
        <v>335</v>
      </c>
      <c r="J9" s="108"/>
      <c r="K9" s="127" t="s">
        <v>32</v>
      </c>
      <c r="L9" s="108" t="s">
        <v>454</v>
      </c>
      <c r="M9" s="108" t="s">
        <v>32</v>
      </c>
      <c r="N9" s="92">
        <v>22137</v>
      </c>
      <c r="O9" s="105">
        <v>0</v>
      </c>
      <c r="P9" s="53"/>
      <c r="Q9" s="119">
        <v>5439</v>
      </c>
      <c r="R9" s="43"/>
      <c r="S9" s="43"/>
      <c r="T9" s="43"/>
      <c r="U9" s="43"/>
      <c r="V9" s="43"/>
      <c r="W9" s="43"/>
      <c r="X9" s="43"/>
      <c r="Y9" s="43"/>
      <c r="Z9" s="43"/>
      <c r="AA9" s="41"/>
      <c r="AB9" s="41"/>
      <c r="AC9" s="44"/>
      <c r="AD9" s="44">
        <f>SUM(P9:AB9)</f>
        <v>5439</v>
      </c>
      <c r="AE9" s="44">
        <f>N9-(O9+AC9+AD8:AD9)</f>
        <v>16698</v>
      </c>
      <c r="AF9" s="104">
        <f t="shared" si="0"/>
        <v>0.75430275105027778</v>
      </c>
      <c r="AG9" s="9" t="s">
        <v>777</v>
      </c>
      <c r="AJ9" s="39"/>
    </row>
    <row r="10" spans="1:38" s="6" customFormat="1" x14ac:dyDescent="0.25">
      <c r="A10" s="8" t="s">
        <v>98</v>
      </c>
      <c r="B10" s="8" t="s">
        <v>89</v>
      </c>
      <c r="C10" s="8" t="s">
        <v>652</v>
      </c>
      <c r="D10" s="8" t="s">
        <v>653</v>
      </c>
      <c r="E10" s="8" t="s">
        <v>424</v>
      </c>
      <c r="F10" s="8" t="s">
        <v>22</v>
      </c>
      <c r="G10" s="8" t="s">
        <v>23</v>
      </c>
      <c r="H10" s="8" t="s">
        <v>425</v>
      </c>
      <c r="I10" s="8"/>
      <c r="J10" s="66"/>
      <c r="K10" s="69" t="s">
        <v>31</v>
      </c>
      <c r="L10" s="8" t="s">
        <v>426</v>
      </c>
      <c r="M10" s="8" t="s">
        <v>33</v>
      </c>
      <c r="N10" s="92">
        <v>9579</v>
      </c>
      <c r="O10" s="105">
        <v>365</v>
      </c>
      <c r="P10" s="53"/>
      <c r="Q10" s="43"/>
      <c r="R10" s="43">
        <v>3193</v>
      </c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D10" s="44">
        <f>SUM(P10:AB10)</f>
        <v>3193</v>
      </c>
      <c r="AE10" s="44">
        <f>N10-(O10+AC10+AD9:AD10)</f>
        <v>6021</v>
      </c>
      <c r="AF10" s="104">
        <f t="shared" si="0"/>
        <v>0.62856248042593177</v>
      </c>
      <c r="AG10" s="9" t="s">
        <v>176</v>
      </c>
      <c r="AH10" s="8"/>
      <c r="AI10" s="8"/>
      <c r="AJ10" s="8"/>
      <c r="AK10" s="8"/>
      <c r="AL10" s="8"/>
    </row>
    <row r="11" spans="1:38" s="64" customFormat="1" x14ac:dyDescent="0.25">
      <c r="A11" s="64" t="s">
        <v>781</v>
      </c>
      <c r="B11" s="117" t="s">
        <v>782</v>
      </c>
      <c r="C11" s="8"/>
      <c r="D11" s="8"/>
      <c r="E11" s="8"/>
      <c r="F11" s="8"/>
      <c r="G11" s="8"/>
      <c r="H11" s="8"/>
      <c r="I11" s="8"/>
      <c r="J11" s="66"/>
      <c r="K11" s="69" t="s">
        <v>32</v>
      </c>
      <c r="L11" s="25">
        <v>42452</v>
      </c>
      <c r="M11" s="108" t="s">
        <v>33</v>
      </c>
      <c r="N11" s="92">
        <v>9579</v>
      </c>
      <c r="O11" s="128">
        <v>6889</v>
      </c>
      <c r="P11" s="5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4"/>
      <c r="AD11" s="44"/>
      <c r="AE11" s="44"/>
      <c r="AF11" s="104"/>
      <c r="AG11" s="9"/>
      <c r="AH11" s="8"/>
      <c r="AI11" s="8"/>
      <c r="AJ11" s="8"/>
      <c r="AK11" s="8"/>
      <c r="AL11" s="8"/>
    </row>
    <row r="12" spans="1:38" s="6" customFormat="1" ht="30" x14ac:dyDescent="0.25">
      <c r="A12" s="115" t="s">
        <v>545</v>
      </c>
      <c r="B12" s="115" t="s">
        <v>546</v>
      </c>
      <c r="C12" s="8" t="s">
        <v>547</v>
      </c>
      <c r="D12" s="8" t="s">
        <v>548</v>
      </c>
      <c r="E12" s="8" t="s">
        <v>645</v>
      </c>
      <c r="F12" s="8" t="s">
        <v>519</v>
      </c>
      <c r="G12" s="8" t="s">
        <v>23</v>
      </c>
      <c r="H12" s="8">
        <v>98512</v>
      </c>
      <c r="I12" s="108" t="s">
        <v>549</v>
      </c>
      <c r="J12" s="108"/>
      <c r="K12" s="127" t="s">
        <v>32</v>
      </c>
      <c r="L12" s="108" t="s">
        <v>454</v>
      </c>
      <c r="M12" s="108" t="s">
        <v>33</v>
      </c>
      <c r="N12" s="92">
        <v>9579</v>
      </c>
      <c r="O12" s="105">
        <v>10709</v>
      </c>
      <c r="P12" s="5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/>
      <c r="AD12" s="44">
        <f t="shared" ref="AD12:AD18" si="1">SUM(P12:AB12)</f>
        <v>0</v>
      </c>
      <c r="AE12" s="44">
        <f>N12-(O12+AC12+AD10:AD12)</f>
        <v>-1130</v>
      </c>
      <c r="AF12" s="104">
        <f t="shared" ref="AF12:AF43" si="2">AE12/N12</f>
        <v>-0.11796638480008352</v>
      </c>
      <c r="AG12" s="9"/>
      <c r="AH12" s="8"/>
      <c r="AI12" s="8"/>
      <c r="AJ12" s="8"/>
      <c r="AK12" s="8"/>
      <c r="AL12" s="8"/>
    </row>
    <row r="13" spans="1:38" s="6" customFormat="1" x14ac:dyDescent="0.25">
      <c r="A13" s="110" t="s">
        <v>383</v>
      </c>
      <c r="B13" s="110" t="s">
        <v>384</v>
      </c>
      <c r="C13" s="8" t="s">
        <v>385</v>
      </c>
      <c r="D13" s="8" t="s">
        <v>386</v>
      </c>
      <c r="E13" s="8" t="s">
        <v>387</v>
      </c>
      <c r="F13" s="8" t="s">
        <v>24</v>
      </c>
      <c r="G13" s="8" t="s">
        <v>23</v>
      </c>
      <c r="H13" s="8">
        <v>98126</v>
      </c>
      <c r="I13" s="8" t="s">
        <v>214</v>
      </c>
      <c r="J13" s="8"/>
      <c r="K13" s="8" t="s">
        <v>31</v>
      </c>
      <c r="L13" s="8" t="s">
        <v>216</v>
      </c>
      <c r="M13" s="8" t="s">
        <v>33</v>
      </c>
      <c r="N13" s="92">
        <v>9579</v>
      </c>
      <c r="O13" s="105">
        <v>0</v>
      </c>
      <c r="P13" s="53"/>
      <c r="Q13" s="43"/>
      <c r="R13" s="43"/>
      <c r="S13" s="43"/>
      <c r="T13" s="43"/>
      <c r="U13" s="43"/>
      <c r="V13" s="43">
        <v>1000</v>
      </c>
      <c r="W13" s="43"/>
      <c r="X13" s="43"/>
      <c r="Y13" s="43"/>
      <c r="Z13" s="43"/>
      <c r="AA13" s="43"/>
      <c r="AB13" s="43"/>
      <c r="AC13" s="44">
        <v>1800</v>
      </c>
      <c r="AD13" s="44">
        <f t="shared" si="1"/>
        <v>1000</v>
      </c>
      <c r="AE13" s="44">
        <f t="shared" ref="AE13:AE27" si="3">N13-(O13+AC13+AD12:AD13)</f>
        <v>6779</v>
      </c>
      <c r="AF13" s="104">
        <f t="shared" si="2"/>
        <v>0.70769391376970459</v>
      </c>
      <c r="AG13" s="9"/>
      <c r="AH13" s="8"/>
      <c r="AI13" s="8"/>
      <c r="AJ13" s="8"/>
      <c r="AK13" s="8"/>
      <c r="AL13" s="8"/>
    </row>
    <row r="14" spans="1:38" s="6" customFormat="1" ht="30" x14ac:dyDescent="0.25">
      <c r="A14" s="115" t="s">
        <v>538</v>
      </c>
      <c r="B14" s="115" t="s">
        <v>533</v>
      </c>
      <c r="C14" s="8" t="s">
        <v>539</v>
      </c>
      <c r="D14" s="8" t="s">
        <v>654</v>
      </c>
      <c r="E14" s="8" t="s">
        <v>646</v>
      </c>
      <c r="F14" s="8" t="s">
        <v>22</v>
      </c>
      <c r="G14" s="8" t="s">
        <v>23</v>
      </c>
      <c r="H14" s="8">
        <v>98501</v>
      </c>
      <c r="I14" s="108" t="s">
        <v>540</v>
      </c>
      <c r="J14" s="108"/>
      <c r="K14" s="127" t="s">
        <v>32</v>
      </c>
      <c r="L14" s="108" t="s">
        <v>454</v>
      </c>
      <c r="M14" s="108" t="s">
        <v>33</v>
      </c>
      <c r="N14" s="92">
        <v>9579</v>
      </c>
      <c r="O14" s="105">
        <v>1795</v>
      </c>
      <c r="P14" s="5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4"/>
      <c r="AD14" s="44">
        <f t="shared" si="1"/>
        <v>0</v>
      </c>
      <c r="AE14" s="44">
        <f t="shared" si="3"/>
        <v>7784</v>
      </c>
      <c r="AF14" s="104">
        <f t="shared" si="2"/>
        <v>0.81261091972022137</v>
      </c>
      <c r="AG14" s="9"/>
      <c r="AH14" s="8"/>
      <c r="AI14" s="8"/>
      <c r="AJ14" s="8"/>
      <c r="AK14" s="8"/>
      <c r="AL14" s="8"/>
    </row>
    <row r="15" spans="1:38" s="6" customFormat="1" ht="30" x14ac:dyDescent="0.25">
      <c r="A15" s="106" t="s">
        <v>499</v>
      </c>
      <c r="B15" s="106" t="s">
        <v>500</v>
      </c>
      <c r="C15" s="8" t="s">
        <v>501</v>
      </c>
      <c r="D15" s="8" t="s">
        <v>649</v>
      </c>
      <c r="E15" s="8" t="s">
        <v>647</v>
      </c>
      <c r="F15" s="8" t="s">
        <v>503</v>
      </c>
      <c r="G15" s="8" t="s">
        <v>23</v>
      </c>
      <c r="H15" s="8">
        <v>98584</v>
      </c>
      <c r="I15" s="108" t="s">
        <v>502</v>
      </c>
      <c r="J15" s="108"/>
      <c r="K15" s="127" t="s">
        <v>32</v>
      </c>
      <c r="L15" s="108" t="s">
        <v>454</v>
      </c>
      <c r="M15" s="108" t="s">
        <v>33</v>
      </c>
      <c r="N15" s="92">
        <v>9579</v>
      </c>
      <c r="O15" s="105">
        <v>4123</v>
      </c>
      <c r="P15" s="5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4"/>
      <c r="AD15" s="44">
        <f t="shared" si="1"/>
        <v>0</v>
      </c>
      <c r="AE15" s="44">
        <f t="shared" si="3"/>
        <v>5456</v>
      </c>
      <c r="AF15" s="104">
        <f t="shared" si="2"/>
        <v>0.56957928802588997</v>
      </c>
      <c r="AG15" s="9"/>
      <c r="AH15" s="8"/>
      <c r="AI15" s="8"/>
      <c r="AJ15" s="8"/>
      <c r="AK15" s="8"/>
      <c r="AL15" s="8"/>
    </row>
    <row r="16" spans="1:38" s="64" customFormat="1" x14ac:dyDescent="0.25">
      <c r="A16" s="110" t="s">
        <v>210</v>
      </c>
      <c r="B16" s="110" t="s">
        <v>211</v>
      </c>
      <c r="C16" s="8" t="s">
        <v>212</v>
      </c>
      <c r="D16" s="8" t="s">
        <v>213</v>
      </c>
      <c r="E16" s="8" t="s">
        <v>215</v>
      </c>
      <c r="F16" s="8" t="s">
        <v>22</v>
      </c>
      <c r="G16" s="8" t="s">
        <v>23</v>
      </c>
      <c r="H16" s="8">
        <v>98502</v>
      </c>
      <c r="I16" s="8" t="s">
        <v>214</v>
      </c>
      <c r="J16" s="8"/>
      <c r="K16" s="8" t="s">
        <v>31</v>
      </c>
      <c r="L16" s="8" t="s">
        <v>216</v>
      </c>
      <c r="M16" s="8" t="s">
        <v>32</v>
      </c>
      <c r="N16" s="92">
        <v>22137</v>
      </c>
      <c r="O16" s="105">
        <v>0</v>
      </c>
      <c r="P16" s="53"/>
      <c r="Q16" s="43">
        <v>4317</v>
      </c>
      <c r="R16" s="43"/>
      <c r="S16" s="43"/>
      <c r="T16" s="43"/>
      <c r="U16" s="43"/>
      <c r="V16" s="43"/>
      <c r="W16" s="43"/>
      <c r="X16" s="43"/>
      <c r="Y16" s="43"/>
      <c r="Z16" s="43"/>
      <c r="AA16" s="41"/>
      <c r="AB16" s="41"/>
      <c r="AC16" s="44"/>
      <c r="AD16" s="44">
        <f t="shared" si="1"/>
        <v>4317</v>
      </c>
      <c r="AE16" s="44">
        <f t="shared" si="3"/>
        <v>17820</v>
      </c>
      <c r="AF16" s="104">
        <f t="shared" si="2"/>
        <v>0.80498712562677865</v>
      </c>
      <c r="AG16" s="9"/>
      <c r="AH16" s="8"/>
      <c r="AI16" s="8"/>
      <c r="AJ16" s="8"/>
      <c r="AK16" s="8"/>
      <c r="AL16" s="8"/>
    </row>
    <row r="17" spans="1:38" s="6" customFormat="1" x14ac:dyDescent="0.25">
      <c r="A17" s="6" t="s">
        <v>83</v>
      </c>
      <c r="B17" s="6" t="s">
        <v>84</v>
      </c>
      <c r="C17" s="8" t="s">
        <v>85</v>
      </c>
      <c r="D17" s="8" t="s">
        <v>154</v>
      </c>
      <c r="E17" s="8" t="s">
        <v>155</v>
      </c>
      <c r="F17" s="8" t="s">
        <v>156</v>
      </c>
      <c r="G17" s="8" t="s">
        <v>23</v>
      </c>
      <c r="H17" s="8">
        <v>98338</v>
      </c>
      <c r="I17" s="8"/>
      <c r="J17" s="8"/>
      <c r="K17" s="8" t="s">
        <v>31</v>
      </c>
      <c r="L17" s="8" t="s">
        <v>157</v>
      </c>
      <c r="M17" s="8" t="s">
        <v>33</v>
      </c>
      <c r="N17" s="52">
        <v>9579</v>
      </c>
      <c r="O17" s="6">
        <v>0</v>
      </c>
      <c r="P17" s="5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1"/>
      <c r="AB17" s="41"/>
      <c r="AC17" s="44">
        <v>1800</v>
      </c>
      <c r="AD17" s="44">
        <f t="shared" si="1"/>
        <v>0</v>
      </c>
      <c r="AE17" s="44">
        <f t="shared" si="3"/>
        <v>7779</v>
      </c>
      <c r="AF17" s="104">
        <f t="shared" si="2"/>
        <v>0.8120889445662387</v>
      </c>
      <c r="AG17" s="9"/>
      <c r="AH17" s="8"/>
      <c r="AI17" s="8"/>
      <c r="AJ17" s="8"/>
      <c r="AK17" s="8"/>
      <c r="AL17" s="8"/>
    </row>
    <row r="18" spans="1:38" s="6" customFormat="1" ht="45" x14ac:dyDescent="0.25">
      <c r="A18" s="115" t="s">
        <v>449</v>
      </c>
      <c r="B18" s="115" t="s">
        <v>450</v>
      </c>
      <c r="C18" s="8" t="s">
        <v>451</v>
      </c>
      <c r="D18" s="8" t="s">
        <v>452</v>
      </c>
      <c r="E18" s="8" t="s">
        <v>648</v>
      </c>
      <c r="F18" s="8" t="s">
        <v>24</v>
      </c>
      <c r="G18" s="8" t="s">
        <v>23</v>
      </c>
      <c r="H18" s="8">
        <v>98122</v>
      </c>
      <c r="I18" s="108" t="s">
        <v>453</v>
      </c>
      <c r="J18" s="108"/>
      <c r="K18" s="127" t="s">
        <v>32</v>
      </c>
      <c r="L18" s="108" t="s">
        <v>454</v>
      </c>
      <c r="M18" s="108" t="s">
        <v>783</v>
      </c>
      <c r="N18" s="92">
        <v>9579</v>
      </c>
      <c r="O18" s="105">
        <v>566</v>
      </c>
      <c r="P18" s="53"/>
      <c r="Q18" s="43"/>
      <c r="R18" s="43"/>
      <c r="S18" s="43"/>
      <c r="T18" s="119">
        <v>4375</v>
      </c>
      <c r="U18" s="43"/>
      <c r="V18" s="43"/>
      <c r="W18" s="43"/>
      <c r="X18" s="43"/>
      <c r="Y18" s="43"/>
      <c r="Z18" s="43"/>
      <c r="AA18" s="43"/>
      <c r="AB18" s="43"/>
      <c r="AC18" s="44"/>
      <c r="AD18" s="44">
        <f t="shared" si="1"/>
        <v>4375</v>
      </c>
      <c r="AE18" s="44">
        <f t="shared" si="3"/>
        <v>4638</v>
      </c>
      <c r="AF18" s="104">
        <f t="shared" si="2"/>
        <v>0.48418415283432509</v>
      </c>
      <c r="AG18" s="9" t="s">
        <v>805</v>
      </c>
      <c r="AH18" s="8" t="s">
        <v>760</v>
      </c>
      <c r="AI18" s="8"/>
      <c r="AJ18" s="8"/>
      <c r="AK18" s="8"/>
      <c r="AL18" s="8"/>
    </row>
    <row r="19" spans="1:38" s="6" customFormat="1" ht="30" x14ac:dyDescent="0.25">
      <c r="A19" s="6" t="s">
        <v>315</v>
      </c>
      <c r="B19" s="106" t="s">
        <v>316</v>
      </c>
      <c r="C19" s="8" t="s">
        <v>317</v>
      </c>
      <c r="D19" s="8" t="s">
        <v>650</v>
      </c>
      <c r="E19" s="8" t="s">
        <v>319</v>
      </c>
      <c r="F19" s="8" t="s">
        <v>320</v>
      </c>
      <c r="G19" s="8" t="s">
        <v>651</v>
      </c>
      <c r="H19" s="8">
        <v>11101</v>
      </c>
      <c r="I19" s="108" t="s">
        <v>318</v>
      </c>
      <c r="J19" s="108"/>
      <c r="K19" s="127" t="s">
        <v>32</v>
      </c>
      <c r="L19" s="108" t="s">
        <v>454</v>
      </c>
      <c r="M19" s="108" t="s">
        <v>32</v>
      </c>
      <c r="N19" s="92">
        <v>22137</v>
      </c>
      <c r="O19" s="105">
        <v>0</v>
      </c>
      <c r="P19" s="53"/>
      <c r="Q19" s="43"/>
      <c r="R19" s="119">
        <v>7379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4"/>
      <c r="AD19" s="44">
        <v>0</v>
      </c>
      <c r="AE19" s="44">
        <f t="shared" si="3"/>
        <v>22137</v>
      </c>
      <c r="AF19" s="104">
        <f t="shared" si="2"/>
        <v>1</v>
      </c>
      <c r="AG19" s="9" t="s">
        <v>779</v>
      </c>
      <c r="AH19" s="8"/>
      <c r="AI19" s="8"/>
      <c r="AJ19" s="8"/>
      <c r="AK19" s="8"/>
      <c r="AL19" s="8"/>
    </row>
    <row r="20" spans="1:38" s="64" customFormat="1" ht="30" x14ac:dyDescent="0.25">
      <c r="A20" s="114" t="s">
        <v>254</v>
      </c>
      <c r="B20" s="115" t="s">
        <v>255</v>
      </c>
      <c r="C20" s="8" t="s">
        <v>256</v>
      </c>
      <c r="D20" s="8" t="s">
        <v>655</v>
      </c>
      <c r="E20" s="8" t="s">
        <v>258</v>
      </c>
      <c r="F20" s="8" t="s">
        <v>259</v>
      </c>
      <c r="G20" s="8" t="s">
        <v>656</v>
      </c>
      <c r="H20" s="8">
        <v>61436</v>
      </c>
      <c r="I20" s="108" t="s">
        <v>257</v>
      </c>
      <c r="J20" s="108"/>
      <c r="K20" s="127" t="s">
        <v>32</v>
      </c>
      <c r="L20" s="108" t="s">
        <v>454</v>
      </c>
      <c r="M20" s="108" t="s">
        <v>32</v>
      </c>
      <c r="N20" s="92">
        <v>22137</v>
      </c>
      <c r="O20" s="105">
        <v>0</v>
      </c>
      <c r="P20" s="53"/>
      <c r="Q20" s="43">
        <v>5439</v>
      </c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4"/>
      <c r="AD20" s="44">
        <f t="shared" ref="AD20:AD27" si="4">SUM(P20:AB20)</f>
        <v>5439</v>
      </c>
      <c r="AE20" s="44">
        <f t="shared" si="3"/>
        <v>16698</v>
      </c>
      <c r="AF20" s="104">
        <f t="shared" si="2"/>
        <v>0.75430275105027778</v>
      </c>
      <c r="AG20" s="9"/>
      <c r="AH20" s="8"/>
      <c r="AI20" s="8"/>
      <c r="AJ20" s="8"/>
      <c r="AK20" s="8"/>
      <c r="AL20" s="8"/>
    </row>
    <row r="21" spans="1:38" s="6" customFormat="1" x14ac:dyDescent="0.25">
      <c r="A21" s="106" t="s">
        <v>444</v>
      </c>
      <c r="B21" s="6" t="s">
        <v>445</v>
      </c>
      <c r="C21" s="8" t="s">
        <v>446</v>
      </c>
      <c r="D21" s="8" t="s">
        <v>447</v>
      </c>
      <c r="E21" s="8" t="s">
        <v>448</v>
      </c>
      <c r="F21" s="8" t="s">
        <v>22</v>
      </c>
      <c r="G21" s="8" t="s">
        <v>23</v>
      </c>
      <c r="H21" s="8">
        <v>98501</v>
      </c>
      <c r="I21" s="8" t="s">
        <v>214</v>
      </c>
      <c r="J21" s="8"/>
      <c r="K21" s="8" t="s">
        <v>31</v>
      </c>
      <c r="L21" s="8" t="s">
        <v>216</v>
      </c>
      <c r="M21" s="8" t="s">
        <v>33</v>
      </c>
      <c r="N21" s="92">
        <v>9579</v>
      </c>
      <c r="O21" s="105">
        <v>10547</v>
      </c>
      <c r="P21" s="5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4"/>
      <c r="AD21" s="44">
        <f t="shared" si="4"/>
        <v>0</v>
      </c>
      <c r="AE21" s="44">
        <f t="shared" si="3"/>
        <v>-968</v>
      </c>
      <c r="AF21" s="104">
        <f t="shared" si="2"/>
        <v>-0.10105438981104499</v>
      </c>
      <c r="AG21" s="9"/>
      <c r="AH21" s="8"/>
      <c r="AI21" s="8"/>
      <c r="AJ21" s="8"/>
      <c r="AK21" s="8"/>
      <c r="AL21" s="8"/>
    </row>
    <row r="22" spans="1:38" s="6" customFormat="1" x14ac:dyDescent="0.25">
      <c r="A22" s="110" t="s">
        <v>140</v>
      </c>
      <c r="B22" s="110" t="s">
        <v>141</v>
      </c>
      <c r="C22" s="8" t="s">
        <v>142</v>
      </c>
      <c r="D22" s="8" t="s">
        <v>158</v>
      </c>
      <c r="E22" s="8" t="s">
        <v>159</v>
      </c>
      <c r="F22" s="8" t="s">
        <v>22</v>
      </c>
      <c r="G22" s="8" t="s">
        <v>23</v>
      </c>
      <c r="H22" s="8">
        <v>98502</v>
      </c>
      <c r="I22" s="8"/>
      <c r="J22" s="8"/>
      <c r="K22" s="8" t="s">
        <v>31</v>
      </c>
      <c r="L22" s="8" t="s">
        <v>160</v>
      </c>
      <c r="M22" s="8" t="s">
        <v>33</v>
      </c>
      <c r="N22" s="92">
        <v>9579</v>
      </c>
      <c r="O22" s="6">
        <v>10827</v>
      </c>
      <c r="P22" s="53"/>
      <c r="Q22" s="43"/>
      <c r="R22" s="43"/>
      <c r="S22" s="43"/>
      <c r="T22" s="43"/>
      <c r="U22" s="43"/>
      <c r="V22" s="43"/>
      <c r="W22" s="43"/>
      <c r="X22" s="43"/>
      <c r="Y22" s="43">
        <v>500</v>
      </c>
      <c r="Z22" s="43"/>
      <c r="AA22" s="41"/>
      <c r="AB22" s="41"/>
      <c r="AC22" s="44"/>
      <c r="AD22" s="44">
        <f t="shared" si="4"/>
        <v>500</v>
      </c>
      <c r="AE22" s="44">
        <f t="shared" si="3"/>
        <v>-1748</v>
      </c>
      <c r="AF22" s="104">
        <f t="shared" si="2"/>
        <v>-0.18248251383234157</v>
      </c>
      <c r="AG22" s="9"/>
      <c r="AH22" s="8"/>
      <c r="AI22" s="8"/>
      <c r="AJ22" s="8"/>
      <c r="AK22" s="8"/>
      <c r="AL22" s="8"/>
    </row>
    <row r="23" spans="1:38" ht="60" x14ac:dyDescent="0.25">
      <c r="A23" s="110" t="s">
        <v>28</v>
      </c>
      <c r="B23" s="110" t="s">
        <v>27</v>
      </c>
      <c r="C23" s="8" t="s">
        <v>34</v>
      </c>
      <c r="D23" s="8" t="s">
        <v>161</v>
      </c>
      <c r="E23" s="8" t="s">
        <v>49</v>
      </c>
      <c r="F23" s="8" t="s">
        <v>29</v>
      </c>
      <c r="G23" s="8" t="s">
        <v>23</v>
      </c>
      <c r="H23" s="8">
        <v>98404</v>
      </c>
      <c r="K23" s="8" t="s">
        <v>31</v>
      </c>
      <c r="L23" s="8" t="s">
        <v>162</v>
      </c>
      <c r="M23" s="8" t="s">
        <v>33</v>
      </c>
      <c r="N23" s="52">
        <v>9579</v>
      </c>
      <c r="O23" s="6">
        <v>298</v>
      </c>
      <c r="P23" s="5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1"/>
      <c r="AB23" s="41"/>
      <c r="AC23" s="44"/>
      <c r="AD23" s="44">
        <f t="shared" si="4"/>
        <v>0</v>
      </c>
      <c r="AE23" s="44">
        <f t="shared" si="3"/>
        <v>9281</v>
      </c>
      <c r="AF23" s="104">
        <f t="shared" si="2"/>
        <v>0.96889028082263284</v>
      </c>
      <c r="AG23" s="9" t="s">
        <v>784</v>
      </c>
      <c r="AI23" s="43"/>
    </row>
    <row r="24" spans="1:38" x14ac:dyDescent="0.25">
      <c r="A24" s="6" t="s">
        <v>99</v>
      </c>
      <c r="B24" s="6" t="s">
        <v>100</v>
      </c>
      <c r="C24" s="8" t="s">
        <v>101</v>
      </c>
      <c r="D24" s="8" t="s">
        <v>163</v>
      </c>
      <c r="E24" s="8" t="s">
        <v>164</v>
      </c>
      <c r="F24" s="8" t="s">
        <v>29</v>
      </c>
      <c r="G24" s="8" t="s">
        <v>23</v>
      </c>
      <c r="H24" s="8">
        <v>98407</v>
      </c>
      <c r="K24" s="8" t="s">
        <v>31</v>
      </c>
      <c r="L24" s="8" t="s">
        <v>165</v>
      </c>
      <c r="M24" s="8" t="s">
        <v>33</v>
      </c>
      <c r="N24" s="92">
        <v>9579</v>
      </c>
      <c r="O24" s="6">
        <v>0</v>
      </c>
      <c r="P24" s="5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1"/>
      <c r="AB24" s="41"/>
      <c r="AC24" s="44">
        <v>1800</v>
      </c>
      <c r="AD24" s="44">
        <f t="shared" si="4"/>
        <v>0</v>
      </c>
      <c r="AE24" s="44">
        <f t="shared" si="3"/>
        <v>7779</v>
      </c>
      <c r="AF24" s="104">
        <f t="shared" si="2"/>
        <v>0.8120889445662387</v>
      </c>
    </row>
    <row r="25" spans="1:38" s="6" customFormat="1" ht="30" x14ac:dyDescent="0.25">
      <c r="A25" s="110" t="s">
        <v>26</v>
      </c>
      <c r="B25" s="110" t="s">
        <v>25</v>
      </c>
      <c r="C25" s="8" t="s">
        <v>36</v>
      </c>
      <c r="D25" s="8" t="s">
        <v>50</v>
      </c>
      <c r="E25" s="8" t="s">
        <v>51</v>
      </c>
      <c r="F25" s="8" t="s">
        <v>22</v>
      </c>
      <c r="G25" s="8" t="s">
        <v>23</v>
      </c>
      <c r="H25" s="8">
        <v>98502</v>
      </c>
      <c r="I25" s="8"/>
      <c r="J25" s="8"/>
      <c r="K25" s="8" t="s">
        <v>31</v>
      </c>
      <c r="L25" s="8" t="s">
        <v>166</v>
      </c>
      <c r="M25" s="8" t="s">
        <v>33</v>
      </c>
      <c r="N25" s="52">
        <v>9579</v>
      </c>
      <c r="O25" s="6">
        <v>0</v>
      </c>
      <c r="P25" s="55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4">
        <v>1800</v>
      </c>
      <c r="AD25" s="44">
        <f t="shared" si="4"/>
        <v>0</v>
      </c>
      <c r="AE25" s="44">
        <f t="shared" si="3"/>
        <v>7779</v>
      </c>
      <c r="AF25" s="104">
        <f t="shared" si="2"/>
        <v>0.8120889445662387</v>
      </c>
      <c r="AG25" s="9" t="s">
        <v>148</v>
      </c>
      <c r="AH25" s="8"/>
      <c r="AI25" s="8"/>
      <c r="AJ25" s="8"/>
      <c r="AK25" s="8"/>
      <c r="AL25" s="8"/>
    </row>
    <row r="26" spans="1:38" s="6" customFormat="1" x14ac:dyDescent="0.25">
      <c r="A26" s="110" t="s">
        <v>388</v>
      </c>
      <c r="B26" s="110" t="s">
        <v>389</v>
      </c>
      <c r="C26" s="8" t="s">
        <v>390</v>
      </c>
      <c r="D26" s="8" t="s">
        <v>391</v>
      </c>
      <c r="E26" s="8" t="s">
        <v>392</v>
      </c>
      <c r="F26" s="8" t="s">
        <v>22</v>
      </c>
      <c r="G26" s="8" t="s">
        <v>23</v>
      </c>
      <c r="H26" s="8">
        <v>98502</v>
      </c>
      <c r="I26" s="8" t="s">
        <v>214</v>
      </c>
      <c r="J26" s="8"/>
      <c r="K26" s="8" t="s">
        <v>31</v>
      </c>
      <c r="L26" s="8" t="s">
        <v>216</v>
      </c>
      <c r="M26" s="8" t="s">
        <v>33</v>
      </c>
      <c r="N26" s="92">
        <v>9579</v>
      </c>
      <c r="O26" s="105">
        <v>0</v>
      </c>
      <c r="P26" s="53"/>
      <c r="Q26" s="43"/>
      <c r="R26" s="43"/>
      <c r="S26" s="43"/>
      <c r="T26" s="43"/>
      <c r="U26" s="43">
        <v>900</v>
      </c>
      <c r="V26" s="43"/>
      <c r="W26" s="43"/>
      <c r="X26" s="43"/>
      <c r="Y26" s="43"/>
      <c r="Z26" s="43"/>
      <c r="AA26" s="43"/>
      <c r="AB26" s="43"/>
      <c r="AC26" s="44">
        <v>1800</v>
      </c>
      <c r="AD26" s="44">
        <f t="shared" si="4"/>
        <v>900</v>
      </c>
      <c r="AE26" s="44">
        <f t="shared" si="3"/>
        <v>6879</v>
      </c>
      <c r="AF26" s="104">
        <f t="shared" si="2"/>
        <v>0.71813341684935794</v>
      </c>
      <c r="AG26" s="9"/>
      <c r="AH26" s="8"/>
      <c r="AI26" s="8"/>
      <c r="AJ26" s="8"/>
      <c r="AK26" s="8"/>
      <c r="AL26" s="8"/>
    </row>
    <row r="27" spans="1:38" s="64" customFormat="1" x14ac:dyDescent="0.25">
      <c r="A27" s="64" t="s">
        <v>785</v>
      </c>
      <c r="B27" s="64" t="s">
        <v>786</v>
      </c>
      <c r="C27" s="8"/>
      <c r="D27" s="8"/>
      <c r="E27" s="8"/>
      <c r="F27" s="8"/>
      <c r="G27" s="8"/>
      <c r="H27" s="8"/>
      <c r="I27" s="8"/>
      <c r="J27" s="8"/>
      <c r="K27" s="8" t="s">
        <v>32</v>
      </c>
      <c r="L27" s="25">
        <v>42433</v>
      </c>
      <c r="M27" s="8" t="s">
        <v>32</v>
      </c>
      <c r="N27" s="92">
        <v>22137</v>
      </c>
      <c r="O27" s="128">
        <v>1610</v>
      </c>
      <c r="P27" s="5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4"/>
      <c r="AD27" s="44">
        <f t="shared" si="4"/>
        <v>0</v>
      </c>
      <c r="AE27" s="44">
        <f t="shared" si="3"/>
        <v>20527</v>
      </c>
      <c r="AF27" s="104">
        <f t="shared" si="2"/>
        <v>0.92727108460947738</v>
      </c>
      <c r="AG27" s="9" t="s">
        <v>787</v>
      </c>
      <c r="AH27" s="8"/>
      <c r="AI27" s="8"/>
      <c r="AJ27" s="8"/>
      <c r="AK27" s="8"/>
      <c r="AL27" s="8"/>
    </row>
    <row r="28" spans="1:38" s="6" customFormat="1" ht="45" x14ac:dyDescent="0.25">
      <c r="A28" s="6" t="s">
        <v>623</v>
      </c>
      <c r="B28" s="6" t="s">
        <v>624</v>
      </c>
      <c r="C28" s="8" t="s">
        <v>744</v>
      </c>
      <c r="D28" s="129" t="s">
        <v>767</v>
      </c>
      <c r="E28" s="8" t="s">
        <v>745</v>
      </c>
      <c r="F28" s="8" t="s">
        <v>746</v>
      </c>
      <c r="G28" s="8" t="s">
        <v>37</v>
      </c>
      <c r="H28" s="8">
        <v>94704</v>
      </c>
      <c r="I28" s="8"/>
      <c r="J28" s="8"/>
      <c r="K28" s="8"/>
      <c r="L28" s="8" t="s">
        <v>618</v>
      </c>
      <c r="M28" s="8" t="s">
        <v>32</v>
      </c>
      <c r="N28" s="92">
        <v>22137</v>
      </c>
      <c r="O28" s="105" t="s">
        <v>619</v>
      </c>
      <c r="P28" s="53"/>
      <c r="Q28" s="44"/>
      <c r="R28" s="44"/>
      <c r="S28" s="44"/>
      <c r="T28" s="120">
        <v>4375</v>
      </c>
      <c r="U28" s="44"/>
      <c r="V28" s="44"/>
      <c r="W28" s="44"/>
      <c r="X28" s="44"/>
      <c r="Y28" s="44"/>
      <c r="Z28" s="44"/>
      <c r="AA28" s="44"/>
      <c r="AB28" s="44"/>
      <c r="AC28" s="44"/>
      <c r="AD28" s="44">
        <v>0</v>
      </c>
      <c r="AE28" s="44" t="e">
        <f>N28-(O28+AC28+AD26:AD28)</f>
        <v>#VALUE!</v>
      </c>
      <c r="AF28" s="104" t="e">
        <f t="shared" si="2"/>
        <v>#VALUE!</v>
      </c>
      <c r="AG28" s="9" t="s">
        <v>768</v>
      </c>
      <c r="AH28" s="8"/>
      <c r="AI28" s="8"/>
      <c r="AJ28" s="8"/>
      <c r="AK28" s="8"/>
      <c r="AL28" s="8"/>
    </row>
    <row r="29" spans="1:38" s="6" customFormat="1" ht="30" x14ac:dyDescent="0.25">
      <c r="A29" s="6" t="s">
        <v>373</v>
      </c>
      <c r="B29" s="106" t="s">
        <v>374</v>
      </c>
      <c r="C29" s="8" t="s">
        <v>657</v>
      </c>
      <c r="D29" s="8" t="s">
        <v>375</v>
      </c>
      <c r="E29" s="8" t="s">
        <v>658</v>
      </c>
      <c r="F29" s="8" t="s">
        <v>361</v>
      </c>
      <c r="G29" s="8" t="s">
        <v>659</v>
      </c>
      <c r="H29" s="8">
        <v>70115</v>
      </c>
      <c r="I29" s="108" t="s">
        <v>376</v>
      </c>
      <c r="J29" s="108"/>
      <c r="K29" s="127" t="s">
        <v>32</v>
      </c>
      <c r="L29" s="108" t="s">
        <v>454</v>
      </c>
      <c r="M29" s="108" t="s">
        <v>32</v>
      </c>
      <c r="N29" s="92">
        <v>22137</v>
      </c>
      <c r="O29" s="105">
        <v>0</v>
      </c>
      <c r="P29" s="53">
        <v>500</v>
      </c>
      <c r="Q29" s="43"/>
      <c r="R29" s="43">
        <v>7379</v>
      </c>
      <c r="S29" s="43"/>
      <c r="T29" s="43"/>
      <c r="U29" s="43"/>
      <c r="V29" s="43"/>
      <c r="W29" s="43"/>
      <c r="X29" s="43"/>
      <c r="Y29" s="43"/>
      <c r="Z29" s="43"/>
      <c r="AA29" s="41"/>
      <c r="AB29" s="41"/>
      <c r="AC29" s="44"/>
      <c r="AD29" s="44">
        <f t="shared" ref="AD29:AD35" si="5">SUM(P29:AB29)</f>
        <v>7879</v>
      </c>
      <c r="AE29" s="44">
        <f>N29-(O29+AC29+AD26:AD29)</f>
        <v>14258</v>
      </c>
      <c r="AF29" s="104">
        <f t="shared" si="2"/>
        <v>0.64408004698016896</v>
      </c>
      <c r="AG29" s="9" t="s">
        <v>803</v>
      </c>
      <c r="AH29" s="8" t="s">
        <v>760</v>
      </c>
      <c r="AI29" s="8"/>
      <c r="AJ29" s="8"/>
      <c r="AK29" s="8"/>
      <c r="AL29" s="8"/>
    </row>
    <row r="30" spans="1:38" s="6" customFormat="1" x14ac:dyDescent="0.25">
      <c r="A30" s="8" t="s">
        <v>134</v>
      </c>
      <c r="B30" s="8" t="s">
        <v>135</v>
      </c>
      <c r="C30" s="8" t="s">
        <v>137</v>
      </c>
      <c r="D30" s="8" t="s">
        <v>248</v>
      </c>
      <c r="E30" s="8" t="s">
        <v>249</v>
      </c>
      <c r="F30" s="8" t="s">
        <v>22</v>
      </c>
      <c r="G30" s="8" t="s">
        <v>23</v>
      </c>
      <c r="H30" s="8">
        <v>98502</v>
      </c>
      <c r="I30" s="8"/>
      <c r="J30" s="8"/>
      <c r="K30" s="8" t="s">
        <v>31</v>
      </c>
      <c r="L30" s="8" t="s">
        <v>247</v>
      </c>
      <c r="M30" s="8" t="s">
        <v>32</v>
      </c>
      <c r="N30" s="92">
        <v>22137</v>
      </c>
      <c r="O30" s="105">
        <v>924</v>
      </c>
      <c r="P30" s="53">
        <v>250</v>
      </c>
      <c r="Q30" s="43">
        <v>3143</v>
      </c>
      <c r="R30" s="43"/>
      <c r="S30" s="43"/>
      <c r="T30" s="43"/>
      <c r="U30" s="43"/>
      <c r="V30" s="43"/>
      <c r="W30" s="43"/>
      <c r="X30" s="43"/>
      <c r="Y30" s="43"/>
      <c r="Z30" s="43"/>
      <c r="AA30" s="41"/>
      <c r="AB30" s="41"/>
      <c r="AC30" s="44"/>
      <c r="AD30" s="44">
        <f t="shared" si="5"/>
        <v>3393</v>
      </c>
      <c r="AE30" s="44">
        <f t="shared" ref="AE30:AE49" si="6">N30-(O30+AC30+AD29:AD30)</f>
        <v>17820</v>
      </c>
      <c r="AF30" s="104">
        <f t="shared" si="2"/>
        <v>0.80498712562677865</v>
      </c>
      <c r="AG30" s="9" t="s">
        <v>149</v>
      </c>
      <c r="AH30" s="8"/>
      <c r="AI30" s="8"/>
      <c r="AJ30" s="8"/>
      <c r="AK30" s="8"/>
      <c r="AL30" s="8"/>
    </row>
    <row r="31" spans="1:38" s="6" customFormat="1" ht="30" x14ac:dyDescent="0.25">
      <c r="A31" s="115" t="s">
        <v>532</v>
      </c>
      <c r="B31" s="115" t="s">
        <v>533</v>
      </c>
      <c r="C31" s="8" t="s">
        <v>534</v>
      </c>
      <c r="D31" s="8" t="s">
        <v>535</v>
      </c>
      <c r="E31" s="8" t="s">
        <v>660</v>
      </c>
      <c r="F31" s="8" t="s">
        <v>537</v>
      </c>
      <c r="G31" s="8" t="s">
        <v>23</v>
      </c>
      <c r="H31" s="8">
        <v>98503</v>
      </c>
      <c r="I31" s="108" t="s">
        <v>536</v>
      </c>
      <c r="J31" s="108"/>
      <c r="K31" s="127" t="s">
        <v>32</v>
      </c>
      <c r="L31" s="108" t="s">
        <v>454</v>
      </c>
      <c r="M31" s="108" t="s">
        <v>33</v>
      </c>
      <c r="N31" s="92">
        <v>9579</v>
      </c>
      <c r="O31" s="105">
        <v>14367</v>
      </c>
      <c r="P31" s="5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4"/>
      <c r="AD31" s="44">
        <f t="shared" si="5"/>
        <v>0</v>
      </c>
      <c r="AE31" s="44">
        <f t="shared" si="6"/>
        <v>-4788</v>
      </c>
      <c r="AF31" s="104">
        <f t="shared" si="2"/>
        <v>-0.49984340745380518</v>
      </c>
      <c r="AG31" s="9"/>
      <c r="AH31" s="8"/>
      <c r="AI31" s="8"/>
      <c r="AJ31" s="8"/>
      <c r="AK31" s="8"/>
      <c r="AL31" s="8"/>
    </row>
    <row r="32" spans="1:38" s="6" customFormat="1" x14ac:dyDescent="0.25">
      <c r="A32" s="6" t="s">
        <v>102</v>
      </c>
      <c r="B32" s="6" t="s">
        <v>103</v>
      </c>
      <c r="C32" s="8" t="s">
        <v>104</v>
      </c>
      <c r="D32" s="8" t="s">
        <v>105</v>
      </c>
      <c r="E32" s="8" t="s">
        <v>106</v>
      </c>
      <c r="F32" s="8" t="s">
        <v>22</v>
      </c>
      <c r="G32" s="8" t="s">
        <v>23</v>
      </c>
      <c r="H32" s="8">
        <v>98513</v>
      </c>
      <c r="I32" s="8"/>
      <c r="J32" s="8"/>
      <c r="K32" s="8" t="s">
        <v>31</v>
      </c>
      <c r="L32" s="8" t="s">
        <v>160</v>
      </c>
      <c r="M32" s="8" t="s">
        <v>33</v>
      </c>
      <c r="N32" s="92">
        <v>9579</v>
      </c>
      <c r="O32" s="6">
        <v>4861</v>
      </c>
      <c r="P32" s="53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2"/>
      <c r="AB32" s="42"/>
      <c r="AC32" s="44"/>
      <c r="AD32" s="44">
        <f t="shared" si="5"/>
        <v>0</v>
      </c>
      <c r="AE32" s="44">
        <f t="shared" si="6"/>
        <v>4718</v>
      </c>
      <c r="AF32" s="104">
        <f t="shared" si="2"/>
        <v>0.49253575529804783</v>
      </c>
      <c r="AG32" s="9"/>
      <c r="AH32" s="8"/>
      <c r="AI32" s="8"/>
      <c r="AJ32" s="8"/>
      <c r="AK32" s="8"/>
      <c r="AL32" s="8"/>
    </row>
    <row r="33" spans="1:38" s="6" customFormat="1" x14ac:dyDescent="0.25">
      <c r="A33" s="106" t="s">
        <v>437</v>
      </c>
      <c r="B33" s="6" t="s">
        <v>438</v>
      </c>
      <c r="C33" s="8" t="s">
        <v>439</v>
      </c>
      <c r="D33" s="8" t="s">
        <v>440</v>
      </c>
      <c r="E33" s="8" t="s">
        <v>441</v>
      </c>
      <c r="F33" s="8" t="s">
        <v>442</v>
      </c>
      <c r="G33" s="8" t="s">
        <v>23</v>
      </c>
      <c r="H33" s="8" t="s">
        <v>443</v>
      </c>
      <c r="I33" s="8" t="s">
        <v>214</v>
      </c>
      <c r="J33" s="8"/>
      <c r="K33" s="8" t="s">
        <v>31</v>
      </c>
      <c r="L33" s="8" t="s">
        <v>247</v>
      </c>
      <c r="M33" s="8" t="s">
        <v>33</v>
      </c>
      <c r="N33" s="92">
        <v>9579</v>
      </c>
      <c r="O33" s="105">
        <v>5406</v>
      </c>
      <c r="P33" s="5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4"/>
      <c r="AD33" s="44">
        <f t="shared" si="5"/>
        <v>0</v>
      </c>
      <c r="AE33" s="44">
        <f t="shared" si="6"/>
        <v>4173</v>
      </c>
      <c r="AF33" s="104">
        <f t="shared" si="2"/>
        <v>0.43564046351393676</v>
      </c>
      <c r="AG33" s="9"/>
      <c r="AH33" s="8"/>
      <c r="AI33" s="8"/>
      <c r="AJ33" s="8"/>
      <c r="AK33" s="8"/>
      <c r="AL33" s="8"/>
    </row>
    <row r="34" spans="1:38" s="6" customFormat="1" ht="30" x14ac:dyDescent="0.25">
      <c r="A34" s="114" t="s">
        <v>289</v>
      </c>
      <c r="B34" s="115" t="s">
        <v>290</v>
      </c>
      <c r="C34" s="8" t="s">
        <v>661</v>
      </c>
      <c r="D34" s="8" t="s">
        <v>662</v>
      </c>
      <c r="E34" s="8" t="s">
        <v>663</v>
      </c>
      <c r="F34" s="8" t="s">
        <v>292</v>
      </c>
      <c r="G34" s="8" t="s">
        <v>664</v>
      </c>
      <c r="H34" s="8">
        <v>71754</v>
      </c>
      <c r="I34" s="108" t="s">
        <v>291</v>
      </c>
      <c r="J34" s="108"/>
      <c r="K34" s="127" t="s">
        <v>32</v>
      </c>
      <c r="L34" s="108" t="s">
        <v>454</v>
      </c>
      <c r="M34" s="108" t="s">
        <v>32</v>
      </c>
      <c r="N34" s="92">
        <v>22137</v>
      </c>
      <c r="O34" s="105">
        <v>0</v>
      </c>
      <c r="P34" s="53"/>
      <c r="Q34" s="119">
        <v>5439</v>
      </c>
      <c r="R34" s="43"/>
      <c r="S34" s="43"/>
      <c r="T34" s="43"/>
      <c r="U34" s="43"/>
      <c r="V34" s="43"/>
      <c r="W34" s="43"/>
      <c r="X34" s="43"/>
      <c r="Y34" s="43"/>
      <c r="Z34" s="43"/>
      <c r="AA34" s="41"/>
      <c r="AB34" s="41"/>
      <c r="AC34" s="44"/>
      <c r="AD34" s="44">
        <f t="shared" si="5"/>
        <v>5439</v>
      </c>
      <c r="AE34" s="44">
        <f t="shared" si="6"/>
        <v>16698</v>
      </c>
      <c r="AF34" s="104">
        <f t="shared" si="2"/>
        <v>0.75430275105027778</v>
      </c>
      <c r="AG34" s="9" t="s">
        <v>787</v>
      </c>
      <c r="AH34" s="8"/>
      <c r="AI34" s="8"/>
      <c r="AJ34" s="8"/>
      <c r="AK34" s="8"/>
      <c r="AL34" s="8"/>
    </row>
    <row r="35" spans="1:38" s="6" customFormat="1" ht="30" x14ac:dyDescent="0.25">
      <c r="A35" s="115" t="s">
        <v>541</v>
      </c>
      <c r="B35" s="115" t="s">
        <v>542</v>
      </c>
      <c r="C35" s="8" t="s">
        <v>543</v>
      </c>
      <c r="D35" s="8" t="s">
        <v>665</v>
      </c>
      <c r="E35" s="8" t="s">
        <v>544</v>
      </c>
      <c r="F35" s="8" t="s">
        <v>24</v>
      </c>
      <c r="G35" s="8" t="s">
        <v>23</v>
      </c>
      <c r="H35" s="8">
        <v>98107</v>
      </c>
      <c r="I35" s="108" t="s">
        <v>282</v>
      </c>
      <c r="J35" s="108"/>
      <c r="K35" s="127" t="s">
        <v>32</v>
      </c>
      <c r="L35" s="108" t="s">
        <v>454</v>
      </c>
      <c r="M35" s="108" t="s">
        <v>33</v>
      </c>
      <c r="N35" s="92">
        <v>9579</v>
      </c>
      <c r="O35" s="105">
        <v>0</v>
      </c>
      <c r="P35" s="5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4">
        <v>1800</v>
      </c>
      <c r="AD35" s="44">
        <f t="shared" si="5"/>
        <v>0</v>
      </c>
      <c r="AE35" s="44">
        <f t="shared" si="6"/>
        <v>7779</v>
      </c>
      <c r="AF35" s="104">
        <f t="shared" si="2"/>
        <v>0.8120889445662387</v>
      </c>
      <c r="AG35" s="9"/>
      <c r="AH35" s="8"/>
      <c r="AI35" s="8"/>
      <c r="AJ35" s="8"/>
      <c r="AK35" s="8"/>
      <c r="AL35" s="8"/>
    </row>
    <row r="36" spans="1:38" s="6" customFormat="1" ht="30" x14ac:dyDescent="0.25">
      <c r="A36" s="6" t="s">
        <v>321</v>
      </c>
      <c r="B36" s="106" t="s">
        <v>322</v>
      </c>
      <c r="C36" s="8" t="s">
        <v>323</v>
      </c>
      <c r="D36" s="8" t="s">
        <v>324</v>
      </c>
      <c r="E36" s="8" t="s">
        <v>666</v>
      </c>
      <c r="F36" s="8" t="s">
        <v>326</v>
      </c>
      <c r="G36" s="8" t="s">
        <v>37</v>
      </c>
      <c r="H36" s="8">
        <v>91321</v>
      </c>
      <c r="I36" s="108" t="s">
        <v>325</v>
      </c>
      <c r="J36" s="108"/>
      <c r="K36" s="127" t="s">
        <v>32</v>
      </c>
      <c r="L36" s="108" t="s">
        <v>454</v>
      </c>
      <c r="M36" s="108" t="s">
        <v>32</v>
      </c>
      <c r="N36" s="92">
        <v>22137</v>
      </c>
      <c r="O36" s="105">
        <v>0</v>
      </c>
      <c r="P36" s="53"/>
      <c r="Q36" s="119">
        <v>5439</v>
      </c>
      <c r="R36" s="43"/>
      <c r="S36" s="43"/>
      <c r="T36" s="43"/>
      <c r="U36" s="43"/>
      <c r="V36" s="43"/>
      <c r="W36" s="43"/>
      <c r="X36" s="43"/>
      <c r="Y36" s="43"/>
      <c r="Z36" s="43"/>
      <c r="AA36" s="41"/>
      <c r="AB36" s="41"/>
      <c r="AC36" s="44"/>
      <c r="AD36" s="44">
        <v>0</v>
      </c>
      <c r="AE36" s="44">
        <f t="shared" si="6"/>
        <v>22137</v>
      </c>
      <c r="AF36" s="104">
        <f t="shared" si="2"/>
        <v>1</v>
      </c>
      <c r="AG36" s="9" t="s">
        <v>770</v>
      </c>
      <c r="AH36" s="8"/>
      <c r="AI36" s="8"/>
      <c r="AJ36" s="8"/>
      <c r="AK36" s="8"/>
      <c r="AL36" s="8"/>
    </row>
    <row r="37" spans="1:38" s="6" customFormat="1" x14ac:dyDescent="0.25">
      <c r="A37" s="110" t="s">
        <v>217</v>
      </c>
      <c r="B37" s="110" t="s">
        <v>218</v>
      </c>
      <c r="C37" s="8" t="s">
        <v>219</v>
      </c>
      <c r="D37" s="8" t="s">
        <v>220</v>
      </c>
      <c r="E37" s="8" t="s">
        <v>221</v>
      </c>
      <c r="F37" s="8" t="s">
        <v>22</v>
      </c>
      <c r="G37" s="8" t="s">
        <v>23</v>
      </c>
      <c r="H37" s="8">
        <v>98502</v>
      </c>
      <c r="I37" s="8" t="s">
        <v>214</v>
      </c>
      <c r="J37" s="8"/>
      <c r="K37" s="8" t="s">
        <v>31</v>
      </c>
      <c r="L37" s="8" t="s">
        <v>222</v>
      </c>
      <c r="M37" s="8" t="s">
        <v>32</v>
      </c>
      <c r="N37" s="92">
        <v>22137</v>
      </c>
      <c r="O37" s="105">
        <v>0</v>
      </c>
      <c r="P37" s="53"/>
      <c r="Q37" s="43"/>
      <c r="R37" s="43"/>
      <c r="S37" s="43"/>
      <c r="T37" s="43"/>
      <c r="U37" s="43">
        <v>4317</v>
      </c>
      <c r="V37" s="43"/>
      <c r="W37" s="43"/>
      <c r="X37" s="43"/>
      <c r="Y37" s="43"/>
      <c r="Z37" s="43"/>
      <c r="AA37" s="41"/>
      <c r="AB37" s="41"/>
      <c r="AC37" s="44"/>
      <c r="AD37" s="44">
        <f>SUM(P37:AB37)</f>
        <v>4317</v>
      </c>
      <c r="AE37" s="44">
        <f t="shared" si="6"/>
        <v>17820</v>
      </c>
      <c r="AF37" s="104">
        <f t="shared" si="2"/>
        <v>0.80498712562677865</v>
      </c>
      <c r="AG37" s="9"/>
      <c r="AH37" s="8"/>
      <c r="AI37" s="8"/>
      <c r="AJ37" s="8"/>
      <c r="AK37" s="8"/>
      <c r="AL37" s="8"/>
    </row>
    <row r="38" spans="1:38" s="6" customFormat="1" x14ac:dyDescent="0.25">
      <c r="A38" s="6" t="s">
        <v>107</v>
      </c>
      <c r="B38" s="6" t="s">
        <v>108</v>
      </c>
      <c r="C38" s="8" t="s">
        <v>109</v>
      </c>
      <c r="D38" s="8" t="s">
        <v>110</v>
      </c>
      <c r="E38" s="8" t="s">
        <v>111</v>
      </c>
      <c r="F38" s="8" t="s">
        <v>22</v>
      </c>
      <c r="G38" s="8" t="s">
        <v>23</v>
      </c>
      <c r="H38" s="8" t="s">
        <v>112</v>
      </c>
      <c r="I38" s="8"/>
      <c r="J38" s="8"/>
      <c r="K38" s="8" t="s">
        <v>31</v>
      </c>
      <c r="L38" s="8" t="s">
        <v>165</v>
      </c>
      <c r="M38" s="8" t="s">
        <v>33</v>
      </c>
      <c r="N38" s="52">
        <v>9579</v>
      </c>
      <c r="O38" s="6">
        <v>7881</v>
      </c>
      <c r="P38" s="5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4"/>
      <c r="AD38" s="44">
        <f>SUM(P38:AB38)</f>
        <v>0</v>
      </c>
      <c r="AE38" s="44">
        <f t="shared" si="6"/>
        <v>1698</v>
      </c>
      <c r="AF38" s="104">
        <f t="shared" si="2"/>
        <v>0.17726276229251486</v>
      </c>
      <c r="AG38" s="9"/>
      <c r="AH38" s="8"/>
      <c r="AI38" s="8"/>
      <c r="AJ38" s="8"/>
      <c r="AK38" s="8"/>
      <c r="AL38" s="8"/>
    </row>
    <row r="39" spans="1:38" s="6" customFormat="1" ht="30" x14ac:dyDescent="0.25">
      <c r="A39" s="106" t="s">
        <v>520</v>
      </c>
      <c r="B39" s="106" t="s">
        <v>521</v>
      </c>
      <c r="C39" s="8" t="s">
        <v>667</v>
      </c>
      <c r="D39" s="8" t="s">
        <v>522</v>
      </c>
      <c r="E39" s="8" t="s">
        <v>668</v>
      </c>
      <c r="F39" s="8" t="s">
        <v>22</v>
      </c>
      <c r="G39" s="8" t="s">
        <v>23</v>
      </c>
      <c r="H39" s="8">
        <v>98506</v>
      </c>
      <c r="I39" s="108" t="s">
        <v>523</v>
      </c>
      <c r="J39" s="108"/>
      <c r="K39" s="127" t="s">
        <v>32</v>
      </c>
      <c r="L39" s="108" t="s">
        <v>454</v>
      </c>
      <c r="M39" s="108" t="s">
        <v>33</v>
      </c>
      <c r="N39" s="92">
        <v>9579</v>
      </c>
      <c r="O39" s="105">
        <v>0</v>
      </c>
      <c r="P39" s="53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2"/>
      <c r="AB39" s="42"/>
      <c r="AC39" s="120">
        <v>1800</v>
      </c>
      <c r="AD39" s="44">
        <f>SUM(P39:AB39)</f>
        <v>0</v>
      </c>
      <c r="AE39" s="44">
        <f t="shared" si="6"/>
        <v>7779</v>
      </c>
      <c r="AF39" s="104">
        <f t="shared" si="2"/>
        <v>0.8120889445662387</v>
      </c>
      <c r="AG39" s="9" t="s">
        <v>778</v>
      </c>
      <c r="AH39" s="8"/>
      <c r="AI39" s="8"/>
      <c r="AJ39" s="8"/>
      <c r="AK39" s="8"/>
      <c r="AL39" s="8"/>
    </row>
    <row r="40" spans="1:38" s="6" customFormat="1" x14ac:dyDescent="0.25">
      <c r="A40" s="8" t="s">
        <v>56</v>
      </c>
      <c r="B40" s="8" t="s">
        <v>113</v>
      </c>
      <c r="C40" s="8" t="s">
        <v>114</v>
      </c>
      <c r="D40" s="8" t="s">
        <v>669</v>
      </c>
      <c r="E40" s="8" t="s">
        <v>670</v>
      </c>
      <c r="F40" s="8" t="s">
        <v>22</v>
      </c>
      <c r="G40" s="8" t="s">
        <v>23</v>
      </c>
      <c r="H40" s="8">
        <v>98502</v>
      </c>
      <c r="I40" s="8">
        <v>3605818023</v>
      </c>
      <c r="J40" s="66"/>
      <c r="K40" s="69" t="s">
        <v>31</v>
      </c>
      <c r="L40" s="8" t="s">
        <v>247</v>
      </c>
      <c r="M40" s="8" t="s">
        <v>33</v>
      </c>
      <c r="N40" s="92">
        <v>9579</v>
      </c>
      <c r="O40" s="105">
        <v>5606</v>
      </c>
      <c r="P40" s="53">
        <v>500</v>
      </c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1"/>
      <c r="AB40" s="41"/>
      <c r="AC40" s="44"/>
      <c r="AD40" s="44">
        <f>SUM(P40:AB40)</f>
        <v>500</v>
      </c>
      <c r="AE40" s="44">
        <f t="shared" si="6"/>
        <v>3473</v>
      </c>
      <c r="AF40" s="104">
        <f t="shared" si="2"/>
        <v>0.36256394195636288</v>
      </c>
      <c r="AG40" s="9" t="s">
        <v>149</v>
      </c>
      <c r="AH40" s="8"/>
      <c r="AI40" s="8"/>
      <c r="AJ40" s="8"/>
      <c r="AK40" s="8"/>
      <c r="AL40" s="8"/>
    </row>
    <row r="41" spans="1:38" s="6" customFormat="1" ht="30" x14ac:dyDescent="0.25">
      <c r="A41" s="6" t="s">
        <v>368</v>
      </c>
      <c r="B41" s="106" t="s">
        <v>369</v>
      </c>
      <c r="C41" s="8" t="s">
        <v>671</v>
      </c>
      <c r="D41" s="8" t="s">
        <v>370</v>
      </c>
      <c r="E41" s="8" t="s">
        <v>672</v>
      </c>
      <c r="F41" s="8" t="s">
        <v>372</v>
      </c>
      <c r="G41" s="8" t="s">
        <v>241</v>
      </c>
      <c r="H41" s="8">
        <v>97056</v>
      </c>
      <c r="I41" s="108" t="s">
        <v>371</v>
      </c>
      <c r="J41" s="108"/>
      <c r="K41" s="127" t="s">
        <v>32</v>
      </c>
      <c r="L41" s="108" t="s">
        <v>454</v>
      </c>
      <c r="M41" s="108" t="s">
        <v>32</v>
      </c>
      <c r="N41" s="92">
        <v>22137</v>
      </c>
      <c r="O41" s="105">
        <v>406</v>
      </c>
      <c r="P41" s="118">
        <v>500</v>
      </c>
      <c r="Q41" s="43"/>
      <c r="R41" s="119">
        <v>7379</v>
      </c>
      <c r="S41" s="43"/>
      <c r="T41" s="43"/>
      <c r="U41" s="43"/>
      <c r="V41" s="43"/>
      <c r="W41" s="43"/>
      <c r="X41" s="43"/>
      <c r="Y41" s="43"/>
      <c r="Z41" s="43"/>
      <c r="AA41" s="41"/>
      <c r="AB41" s="41"/>
      <c r="AC41" s="44"/>
      <c r="AD41" s="44">
        <v>0</v>
      </c>
      <c r="AE41" s="44">
        <f t="shared" si="6"/>
        <v>21731</v>
      </c>
      <c r="AF41" s="104">
        <f t="shared" si="2"/>
        <v>0.9816596648145639</v>
      </c>
      <c r="AG41" s="9" t="s">
        <v>773</v>
      </c>
      <c r="AH41" s="8"/>
      <c r="AI41" s="8"/>
      <c r="AJ41" s="8"/>
      <c r="AK41" s="8"/>
      <c r="AL41" s="8"/>
    </row>
    <row r="42" spans="1:38" s="6" customFormat="1" x14ac:dyDescent="0.25">
      <c r="A42" s="8" t="s">
        <v>57</v>
      </c>
      <c r="B42" s="8" t="s">
        <v>58</v>
      </c>
      <c r="C42" s="8" t="s">
        <v>86</v>
      </c>
      <c r="D42" s="8" t="s">
        <v>673</v>
      </c>
      <c r="E42" s="8" t="s">
        <v>674</v>
      </c>
      <c r="F42" s="8" t="s">
        <v>22</v>
      </c>
      <c r="G42" s="8" t="s">
        <v>23</v>
      </c>
      <c r="H42" s="8">
        <v>98501</v>
      </c>
      <c r="I42" s="8">
        <v>3045499092</v>
      </c>
      <c r="J42" s="66"/>
      <c r="K42" s="69" t="s">
        <v>31</v>
      </c>
      <c r="L42" s="8" t="s">
        <v>222</v>
      </c>
      <c r="M42" s="8" t="s">
        <v>33</v>
      </c>
      <c r="N42" s="92">
        <v>9579</v>
      </c>
      <c r="O42" s="105">
        <v>1584</v>
      </c>
      <c r="P42" s="53">
        <v>1500</v>
      </c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2"/>
      <c r="AB42" s="42"/>
      <c r="AC42" s="44">
        <v>1800</v>
      </c>
      <c r="AD42" s="44">
        <f>SUM(P42:AB42)</f>
        <v>1500</v>
      </c>
      <c r="AE42" s="44">
        <f t="shared" si="6"/>
        <v>4695</v>
      </c>
      <c r="AF42" s="104">
        <f t="shared" si="2"/>
        <v>0.49013466958972751</v>
      </c>
      <c r="AG42" s="9" t="s">
        <v>149</v>
      </c>
      <c r="AH42" s="8"/>
      <c r="AI42" s="8"/>
      <c r="AJ42" s="8"/>
      <c r="AK42" s="8"/>
      <c r="AL42" s="8"/>
    </row>
    <row r="43" spans="1:38" s="6" customFormat="1" ht="30" x14ac:dyDescent="0.25">
      <c r="A43" s="6" t="s">
        <v>266</v>
      </c>
      <c r="B43" s="106" t="s">
        <v>267</v>
      </c>
      <c r="C43" s="8" t="s">
        <v>268</v>
      </c>
      <c r="D43" s="8" t="s">
        <v>269</v>
      </c>
      <c r="E43" s="8" t="s">
        <v>675</v>
      </c>
      <c r="F43" s="8" t="s">
        <v>271</v>
      </c>
      <c r="G43" s="8" t="s">
        <v>612</v>
      </c>
      <c r="H43" s="8">
        <v>55812</v>
      </c>
      <c r="I43" s="108" t="s">
        <v>270</v>
      </c>
      <c r="J43" s="8" t="s">
        <v>603</v>
      </c>
      <c r="K43" s="8" t="s">
        <v>32</v>
      </c>
      <c r="L43" s="108" t="s">
        <v>454</v>
      </c>
      <c r="M43" s="108" t="s">
        <v>32</v>
      </c>
      <c r="N43" s="92">
        <v>22137</v>
      </c>
      <c r="O43" s="105">
        <v>9609</v>
      </c>
      <c r="P43" s="118">
        <v>750</v>
      </c>
      <c r="Q43" s="43"/>
      <c r="R43" s="119">
        <v>7379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4"/>
      <c r="AD43" s="44">
        <v>0</v>
      </c>
      <c r="AE43" s="44">
        <f t="shared" si="6"/>
        <v>12528</v>
      </c>
      <c r="AF43" s="104">
        <f t="shared" si="2"/>
        <v>0.56593034286488686</v>
      </c>
      <c r="AG43" s="9" t="s">
        <v>762</v>
      </c>
      <c r="AH43" s="8"/>
      <c r="AI43" s="8"/>
      <c r="AJ43" s="8"/>
      <c r="AK43" s="8"/>
      <c r="AL43" s="8"/>
    </row>
    <row r="44" spans="1:38" s="6" customFormat="1" ht="30" x14ac:dyDescent="0.25">
      <c r="A44" s="106" t="s">
        <v>479</v>
      </c>
      <c r="B44" s="106" t="s">
        <v>480</v>
      </c>
      <c r="C44" s="8" t="s">
        <v>481</v>
      </c>
      <c r="D44" s="8" t="s">
        <v>676</v>
      </c>
      <c r="E44" s="8" t="s">
        <v>677</v>
      </c>
      <c r="F44" s="8" t="s">
        <v>29</v>
      </c>
      <c r="G44" s="8" t="s">
        <v>23</v>
      </c>
      <c r="H44" s="8">
        <v>98418</v>
      </c>
      <c r="I44" s="108" t="s">
        <v>482</v>
      </c>
      <c r="J44" s="108"/>
      <c r="K44" s="127" t="s">
        <v>32</v>
      </c>
      <c r="L44" s="108" t="s">
        <v>454</v>
      </c>
      <c r="M44" s="108" t="s">
        <v>33</v>
      </c>
      <c r="N44" s="92">
        <v>9579</v>
      </c>
      <c r="O44" s="105">
        <v>66498</v>
      </c>
      <c r="P44" s="5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4"/>
      <c r="AD44" s="44">
        <f t="shared" ref="AD44:AD55" si="7">SUM(P44:AB44)</f>
        <v>0</v>
      </c>
      <c r="AE44" s="44">
        <f t="shared" si="6"/>
        <v>-56919</v>
      </c>
      <c r="AF44" s="104">
        <f t="shared" ref="AF44:AF75" si="8">AE44/N44</f>
        <v>-5.9420607579079237</v>
      </c>
      <c r="AG44" s="9"/>
      <c r="AH44" s="8"/>
      <c r="AI44" s="8"/>
      <c r="AJ44" s="8"/>
      <c r="AK44" s="8"/>
      <c r="AL44" s="8"/>
    </row>
    <row r="45" spans="1:38" s="6" customFormat="1" ht="30" x14ac:dyDescent="0.25">
      <c r="A45" s="6" t="s">
        <v>349</v>
      </c>
      <c r="B45" s="106" t="s">
        <v>350</v>
      </c>
      <c r="C45" s="8" t="s">
        <v>351</v>
      </c>
      <c r="D45" s="8" t="s">
        <v>352</v>
      </c>
      <c r="E45" s="8" t="s">
        <v>678</v>
      </c>
      <c r="F45" s="8" t="s">
        <v>354</v>
      </c>
      <c r="G45" s="8" t="s">
        <v>241</v>
      </c>
      <c r="H45" s="8">
        <v>97116</v>
      </c>
      <c r="I45" s="108" t="s">
        <v>353</v>
      </c>
      <c r="J45" s="108"/>
      <c r="K45" s="127" t="s">
        <v>32</v>
      </c>
      <c r="L45" s="108" t="s">
        <v>454</v>
      </c>
      <c r="M45" s="108" t="s">
        <v>32</v>
      </c>
      <c r="N45" s="92">
        <v>22137</v>
      </c>
      <c r="O45" s="105">
        <v>0</v>
      </c>
      <c r="P45" s="53"/>
      <c r="Q45" s="43">
        <v>5439</v>
      </c>
      <c r="R45" s="43"/>
      <c r="S45" s="43"/>
      <c r="T45" s="43"/>
      <c r="U45" s="43"/>
      <c r="V45" s="43"/>
      <c r="W45" s="43"/>
      <c r="X45" s="43"/>
      <c r="Y45" s="43"/>
      <c r="Z45" s="43"/>
      <c r="AA45" s="41"/>
      <c r="AB45" s="41"/>
      <c r="AC45" s="44"/>
      <c r="AD45" s="44">
        <f t="shared" si="7"/>
        <v>5439</v>
      </c>
      <c r="AE45" s="44">
        <f t="shared" si="6"/>
        <v>16698</v>
      </c>
      <c r="AF45" s="104">
        <f t="shared" si="8"/>
        <v>0.75430275105027778</v>
      </c>
      <c r="AG45" s="9"/>
      <c r="AH45" s="8"/>
      <c r="AI45" s="8"/>
      <c r="AJ45" s="8"/>
      <c r="AK45" s="8"/>
      <c r="AL45" s="8"/>
    </row>
    <row r="46" spans="1:38" s="6" customFormat="1" ht="30" x14ac:dyDescent="0.25">
      <c r="A46" s="115" t="s">
        <v>554</v>
      </c>
      <c r="B46" s="115" t="s">
        <v>555</v>
      </c>
      <c r="C46" s="8" t="s">
        <v>556</v>
      </c>
      <c r="D46" s="8" t="s">
        <v>557</v>
      </c>
      <c r="E46" s="8" t="s">
        <v>559</v>
      </c>
      <c r="F46" s="8" t="s">
        <v>560</v>
      </c>
      <c r="G46" s="8" t="s">
        <v>23</v>
      </c>
      <c r="H46" s="8">
        <v>98053</v>
      </c>
      <c r="I46" s="108" t="s">
        <v>558</v>
      </c>
      <c r="J46" s="108"/>
      <c r="K46" s="127" t="s">
        <v>32</v>
      </c>
      <c r="L46" s="108" t="s">
        <v>454</v>
      </c>
      <c r="M46" s="108" t="s">
        <v>33</v>
      </c>
      <c r="N46" s="92">
        <v>9579</v>
      </c>
      <c r="O46" s="105">
        <v>0</v>
      </c>
      <c r="P46" s="5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4">
        <v>1800</v>
      </c>
      <c r="AD46" s="44">
        <f t="shared" si="7"/>
        <v>0</v>
      </c>
      <c r="AE46" s="44">
        <f t="shared" si="6"/>
        <v>7779</v>
      </c>
      <c r="AF46" s="104">
        <f t="shared" si="8"/>
        <v>0.8120889445662387</v>
      </c>
      <c r="AG46" s="9"/>
      <c r="AH46" s="8"/>
      <c r="AI46" s="8"/>
      <c r="AJ46" s="8"/>
      <c r="AK46" s="8"/>
      <c r="AL46" s="8"/>
    </row>
    <row r="47" spans="1:38" s="6" customFormat="1" x14ac:dyDescent="0.25">
      <c r="A47" s="8" t="s">
        <v>53</v>
      </c>
      <c r="B47" s="8" t="s">
        <v>54</v>
      </c>
      <c r="C47" s="8" t="s">
        <v>59</v>
      </c>
      <c r="D47" s="8" t="s">
        <v>60</v>
      </c>
      <c r="E47" s="8" t="s">
        <v>679</v>
      </c>
      <c r="F47" s="8" t="s">
        <v>22</v>
      </c>
      <c r="G47" s="8" t="s">
        <v>23</v>
      </c>
      <c r="H47" s="8">
        <v>98502</v>
      </c>
      <c r="I47" s="8" t="s">
        <v>61</v>
      </c>
      <c r="J47" s="8"/>
      <c r="K47" s="69" t="s">
        <v>31</v>
      </c>
      <c r="L47" s="8" t="s">
        <v>413</v>
      </c>
      <c r="M47" s="8" t="s">
        <v>33</v>
      </c>
      <c r="N47" s="92">
        <v>9579</v>
      </c>
      <c r="O47" s="105">
        <v>3482</v>
      </c>
      <c r="P47" s="53">
        <v>500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1"/>
      <c r="AB47" s="41"/>
      <c r="AC47" s="44"/>
      <c r="AD47" s="44">
        <f t="shared" si="7"/>
        <v>500</v>
      </c>
      <c r="AE47" s="44">
        <f t="shared" si="6"/>
        <v>5597</v>
      </c>
      <c r="AF47" s="104">
        <f t="shared" si="8"/>
        <v>0.58429898736820129</v>
      </c>
      <c r="AG47" s="9" t="s">
        <v>149</v>
      </c>
      <c r="AH47" s="8"/>
      <c r="AI47" s="8"/>
      <c r="AJ47" s="8"/>
      <c r="AK47" s="8"/>
      <c r="AL47" s="8"/>
    </row>
    <row r="48" spans="1:38" s="6" customFormat="1" ht="30" x14ac:dyDescent="0.25">
      <c r="A48" s="115" t="s">
        <v>583</v>
      </c>
      <c r="B48" s="115" t="s">
        <v>584</v>
      </c>
      <c r="C48" s="8" t="s">
        <v>585</v>
      </c>
      <c r="D48" s="8" t="s">
        <v>680</v>
      </c>
      <c r="E48" s="8" t="s">
        <v>681</v>
      </c>
      <c r="F48" s="8" t="s">
        <v>22</v>
      </c>
      <c r="G48" s="8" t="s">
        <v>23</v>
      </c>
      <c r="H48" s="8">
        <v>98502</v>
      </c>
      <c r="I48" s="108" t="s">
        <v>586</v>
      </c>
      <c r="J48" s="108"/>
      <c r="K48" s="127" t="s">
        <v>32</v>
      </c>
      <c r="L48" s="108" t="s">
        <v>454</v>
      </c>
      <c r="M48" s="108" t="s">
        <v>33</v>
      </c>
      <c r="N48" s="92">
        <v>9579</v>
      </c>
      <c r="O48" s="105">
        <v>0</v>
      </c>
      <c r="P48" s="53"/>
      <c r="Q48" s="43"/>
      <c r="R48" s="43"/>
      <c r="S48" s="43"/>
      <c r="T48" s="119">
        <v>4375</v>
      </c>
      <c r="U48" s="43"/>
      <c r="V48" s="43"/>
      <c r="W48" s="43"/>
      <c r="X48" s="43"/>
      <c r="Y48" s="43"/>
      <c r="Z48" s="43"/>
      <c r="AA48" s="43"/>
      <c r="AB48" s="43"/>
      <c r="AC48" s="44">
        <v>1800</v>
      </c>
      <c r="AD48" s="44">
        <f t="shared" si="7"/>
        <v>4375</v>
      </c>
      <c r="AE48" s="44">
        <f t="shared" si="6"/>
        <v>3404</v>
      </c>
      <c r="AF48" s="104">
        <f t="shared" si="8"/>
        <v>0.35536068483140204</v>
      </c>
      <c r="AG48" s="9" t="s">
        <v>804</v>
      </c>
      <c r="AH48" s="8"/>
      <c r="AI48" s="8"/>
      <c r="AJ48" s="8"/>
      <c r="AK48" s="8"/>
      <c r="AL48" s="8"/>
    </row>
    <row r="49" spans="1:38" s="64" customFormat="1" ht="30" x14ac:dyDescent="0.25">
      <c r="A49" s="117" t="s">
        <v>788</v>
      </c>
      <c r="B49" s="117" t="s">
        <v>789</v>
      </c>
      <c r="C49" s="8"/>
      <c r="D49" s="8"/>
      <c r="E49" s="8"/>
      <c r="F49" s="8"/>
      <c r="G49" s="8"/>
      <c r="H49" s="8"/>
      <c r="I49" s="108"/>
      <c r="J49" s="108"/>
      <c r="K49" s="127" t="s">
        <v>32</v>
      </c>
      <c r="L49" s="108" t="s">
        <v>790</v>
      </c>
      <c r="M49" s="108" t="s">
        <v>33</v>
      </c>
      <c r="N49" s="92">
        <v>9579</v>
      </c>
      <c r="O49" s="128">
        <v>757</v>
      </c>
      <c r="P49" s="5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4"/>
      <c r="AD49" s="44">
        <f t="shared" si="7"/>
        <v>0</v>
      </c>
      <c r="AE49" s="44">
        <f t="shared" si="6"/>
        <v>8822</v>
      </c>
      <c r="AF49" s="104">
        <f t="shared" si="8"/>
        <v>0.92097296168702369</v>
      </c>
      <c r="AG49" s="9"/>
      <c r="AH49" s="8"/>
      <c r="AI49" s="8"/>
      <c r="AJ49" s="8"/>
      <c r="AK49" s="8"/>
      <c r="AL49" s="8"/>
    </row>
    <row r="50" spans="1:38" s="6" customFormat="1" x14ac:dyDescent="0.25">
      <c r="A50" s="6" t="s">
        <v>62</v>
      </c>
      <c r="B50" s="6" t="s">
        <v>63</v>
      </c>
      <c r="C50" s="8" t="s">
        <v>116</v>
      </c>
      <c r="D50" s="8" t="s">
        <v>117</v>
      </c>
      <c r="E50" s="8" t="s">
        <v>65</v>
      </c>
      <c r="F50" s="8" t="s">
        <v>24</v>
      </c>
      <c r="G50" s="8" t="s">
        <v>23</v>
      </c>
      <c r="H50" s="66">
        <v>98125</v>
      </c>
      <c r="I50" s="8" t="s">
        <v>64</v>
      </c>
      <c r="J50" s="66"/>
      <c r="K50" s="69" t="s">
        <v>31</v>
      </c>
      <c r="L50" s="108" t="s">
        <v>618</v>
      </c>
      <c r="M50" s="70" t="s">
        <v>33</v>
      </c>
      <c r="N50" s="52">
        <v>9579</v>
      </c>
      <c r="O50" s="41" t="s">
        <v>619</v>
      </c>
      <c r="P50" s="53">
        <v>1500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1"/>
      <c r="AB50" s="41"/>
      <c r="AC50" s="44"/>
      <c r="AD50" s="44">
        <f t="shared" si="7"/>
        <v>1500</v>
      </c>
      <c r="AE50" s="44" t="e">
        <f>N50-(O50+AC50+AD48:AD50)</f>
        <v>#VALUE!</v>
      </c>
      <c r="AF50" s="104" t="e">
        <f t="shared" si="8"/>
        <v>#VALUE!</v>
      </c>
      <c r="AG50" s="9" t="s">
        <v>149</v>
      </c>
      <c r="AH50" s="8"/>
      <c r="AI50" s="8"/>
      <c r="AJ50" s="8"/>
      <c r="AK50" s="8"/>
      <c r="AL50" s="8"/>
    </row>
    <row r="51" spans="1:38" s="6" customFormat="1" x14ac:dyDescent="0.25">
      <c r="A51" s="111" t="s">
        <v>393</v>
      </c>
      <c r="B51" s="110" t="s">
        <v>394</v>
      </c>
      <c r="C51" s="8" t="s">
        <v>395</v>
      </c>
      <c r="D51" s="8" t="s">
        <v>396</v>
      </c>
      <c r="E51" s="8" t="s">
        <v>397</v>
      </c>
      <c r="F51" s="8" t="s">
        <v>22</v>
      </c>
      <c r="G51" s="8" t="s">
        <v>23</v>
      </c>
      <c r="H51" s="8">
        <v>98512</v>
      </c>
      <c r="I51" s="8" t="s">
        <v>214</v>
      </c>
      <c r="J51" s="8"/>
      <c r="K51" s="8" t="s">
        <v>31</v>
      </c>
      <c r="L51" s="8" t="s">
        <v>382</v>
      </c>
      <c r="M51" s="8" t="s">
        <v>33</v>
      </c>
      <c r="N51" s="92">
        <v>9579</v>
      </c>
      <c r="O51" s="105">
        <v>0</v>
      </c>
      <c r="P51" s="53"/>
      <c r="Q51" s="43"/>
      <c r="R51" s="43"/>
      <c r="S51" s="43"/>
      <c r="T51" s="43"/>
      <c r="U51" s="43">
        <v>1002</v>
      </c>
      <c r="V51" s="43"/>
      <c r="W51" s="43"/>
      <c r="X51" s="43"/>
      <c r="Y51" s="43"/>
      <c r="Z51" s="43"/>
      <c r="AA51" s="43"/>
      <c r="AB51" s="43"/>
      <c r="AC51" s="44">
        <v>1800</v>
      </c>
      <c r="AD51" s="44">
        <f t="shared" si="7"/>
        <v>1002</v>
      </c>
      <c r="AE51" s="44">
        <f>N51-(O51+AC51+AD50:AD51)</f>
        <v>6777</v>
      </c>
      <c r="AF51" s="104">
        <f t="shared" si="8"/>
        <v>0.70748512370811145</v>
      </c>
      <c r="AG51" s="9"/>
      <c r="AH51" s="8"/>
      <c r="AI51" s="8"/>
      <c r="AJ51" s="8"/>
      <c r="AK51" s="8"/>
      <c r="AL51" s="8"/>
    </row>
    <row r="52" spans="1:38" s="6" customFormat="1" x14ac:dyDescent="0.25">
      <c r="A52" s="6" t="s">
        <v>223</v>
      </c>
      <c r="B52" s="6" t="s">
        <v>89</v>
      </c>
      <c r="C52" s="8" t="s">
        <v>224</v>
      </c>
      <c r="D52" s="8" t="s">
        <v>225</v>
      </c>
      <c r="E52" s="8" t="s">
        <v>226</v>
      </c>
      <c r="F52" s="8" t="s">
        <v>227</v>
      </c>
      <c r="G52" s="8" t="s">
        <v>228</v>
      </c>
      <c r="H52" s="8">
        <v>99709</v>
      </c>
      <c r="I52" s="8" t="s">
        <v>214</v>
      </c>
      <c r="J52" s="8"/>
      <c r="K52" s="8" t="s">
        <v>31</v>
      </c>
      <c r="L52" s="8" t="s">
        <v>216</v>
      </c>
      <c r="M52" s="8" t="s">
        <v>32</v>
      </c>
      <c r="N52" s="92">
        <v>22137</v>
      </c>
      <c r="O52" s="105">
        <v>0</v>
      </c>
      <c r="P52" s="53"/>
      <c r="Q52" s="43">
        <v>4317</v>
      </c>
      <c r="R52" s="43"/>
      <c r="S52" s="43"/>
      <c r="T52" s="43"/>
      <c r="U52" s="43"/>
      <c r="V52" s="43"/>
      <c r="W52" s="43"/>
      <c r="X52" s="43"/>
      <c r="Y52" s="43"/>
      <c r="Z52" s="43"/>
      <c r="AA52" s="41"/>
      <c r="AB52" s="41"/>
      <c r="AC52" s="44"/>
      <c r="AD52" s="44">
        <f t="shared" si="7"/>
        <v>4317</v>
      </c>
      <c r="AE52" s="44">
        <f>N52-(O52+AC52+AD51:AD52)</f>
        <v>17820</v>
      </c>
      <c r="AF52" s="104">
        <f t="shared" si="8"/>
        <v>0.80498712562677865</v>
      </c>
      <c r="AG52" s="9"/>
      <c r="AH52" s="8"/>
      <c r="AI52" s="8"/>
      <c r="AJ52" s="8"/>
      <c r="AK52" s="8"/>
      <c r="AL52" s="8"/>
    </row>
    <row r="53" spans="1:38" s="6" customFormat="1" ht="30" x14ac:dyDescent="0.25">
      <c r="A53" s="106" t="s">
        <v>561</v>
      </c>
      <c r="B53" s="106" t="s">
        <v>562</v>
      </c>
      <c r="C53" s="8" t="s">
        <v>682</v>
      </c>
      <c r="D53" s="8" t="s">
        <v>563</v>
      </c>
      <c r="E53" s="8" t="s">
        <v>683</v>
      </c>
      <c r="F53" s="8" t="s">
        <v>565</v>
      </c>
      <c r="G53" s="8" t="s">
        <v>23</v>
      </c>
      <c r="H53" s="8">
        <v>98014</v>
      </c>
      <c r="I53" s="108" t="s">
        <v>564</v>
      </c>
      <c r="J53" s="108"/>
      <c r="K53" s="127" t="s">
        <v>32</v>
      </c>
      <c r="L53" s="108" t="s">
        <v>454</v>
      </c>
      <c r="M53" s="108" t="s">
        <v>33</v>
      </c>
      <c r="N53" s="92">
        <v>9579</v>
      </c>
      <c r="O53" s="105">
        <v>21513</v>
      </c>
      <c r="P53" s="5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4"/>
      <c r="AD53" s="44">
        <f t="shared" si="7"/>
        <v>0</v>
      </c>
      <c r="AE53" s="44">
        <f>N53-(O53+AC53+AD52:AD53)</f>
        <v>-11934</v>
      </c>
      <c r="AF53" s="104">
        <f t="shared" si="8"/>
        <v>-1.2458502975258379</v>
      </c>
      <c r="AG53" s="9"/>
      <c r="AH53" s="8"/>
      <c r="AI53" s="8"/>
      <c r="AJ53" s="8"/>
      <c r="AK53" s="8"/>
      <c r="AL53" s="8"/>
    </row>
    <row r="54" spans="1:38" s="6" customFormat="1" ht="30" x14ac:dyDescent="0.25">
      <c r="A54" s="106" t="s">
        <v>550</v>
      </c>
      <c r="B54" s="106" t="s">
        <v>551</v>
      </c>
      <c r="C54" s="8" t="s">
        <v>552</v>
      </c>
      <c r="D54" s="8" t="s">
        <v>684</v>
      </c>
      <c r="E54" s="8" t="s">
        <v>614</v>
      </c>
      <c r="F54" s="8" t="s">
        <v>66</v>
      </c>
      <c r="G54" s="8" t="s">
        <v>23</v>
      </c>
      <c r="H54" s="8">
        <v>98597</v>
      </c>
      <c r="I54" s="108" t="s">
        <v>553</v>
      </c>
      <c r="J54" s="8" t="s">
        <v>603</v>
      </c>
      <c r="K54" s="127" t="s">
        <v>32</v>
      </c>
      <c r="L54" s="108" t="s">
        <v>454</v>
      </c>
      <c r="M54" s="108" t="s">
        <v>33</v>
      </c>
      <c r="N54" s="92">
        <v>9579</v>
      </c>
      <c r="O54" s="105">
        <v>36644</v>
      </c>
      <c r="P54" s="5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4"/>
      <c r="AD54" s="44">
        <f t="shared" si="7"/>
        <v>0</v>
      </c>
      <c r="AE54" s="44">
        <f>N54-(O54+AC54+AD53:AD54)</f>
        <v>-27065</v>
      </c>
      <c r="AF54" s="104">
        <f t="shared" si="8"/>
        <v>-2.8254515085081948</v>
      </c>
      <c r="AG54" s="9"/>
      <c r="AH54" s="8"/>
      <c r="AI54" s="8"/>
      <c r="AJ54" s="8"/>
      <c r="AK54" s="8"/>
      <c r="AL54" s="8"/>
    </row>
    <row r="55" spans="1:38" s="64" customFormat="1" x14ac:dyDescent="0.25">
      <c r="A55" s="117" t="s">
        <v>757</v>
      </c>
      <c r="B55" s="117" t="s">
        <v>758</v>
      </c>
      <c r="C55" s="8"/>
      <c r="D55" s="8"/>
      <c r="E55" s="8"/>
      <c r="F55" s="8"/>
      <c r="G55" s="8"/>
      <c r="H55" s="8"/>
      <c r="I55" s="108"/>
      <c r="J55" s="8"/>
      <c r="K55" s="127" t="s">
        <v>32</v>
      </c>
      <c r="L55" s="108" t="s">
        <v>759</v>
      </c>
      <c r="M55" s="108" t="s">
        <v>33</v>
      </c>
      <c r="N55" s="92">
        <v>9579</v>
      </c>
      <c r="O55" s="128">
        <v>26585</v>
      </c>
      <c r="P55" s="5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4"/>
      <c r="AD55" s="44">
        <f t="shared" si="7"/>
        <v>0</v>
      </c>
      <c r="AE55" s="44">
        <f>N55-(O55+AC55+AD54:AD55)</f>
        <v>-17006</v>
      </c>
      <c r="AF55" s="104">
        <f t="shared" si="8"/>
        <v>-1.7753418937258587</v>
      </c>
      <c r="AG55" s="9"/>
      <c r="AH55" s="8"/>
      <c r="AI55" s="8"/>
      <c r="AJ55" s="8"/>
      <c r="AK55" s="8"/>
      <c r="AL55" s="8"/>
    </row>
    <row r="56" spans="1:38" s="6" customFormat="1" ht="60" x14ac:dyDescent="0.25">
      <c r="A56" s="114" t="s">
        <v>343</v>
      </c>
      <c r="B56" s="115" t="s">
        <v>344</v>
      </c>
      <c r="C56" s="8" t="s">
        <v>345</v>
      </c>
      <c r="D56" s="8" t="s">
        <v>346</v>
      </c>
      <c r="E56" s="8" t="s">
        <v>685</v>
      </c>
      <c r="F56" s="8" t="s">
        <v>348</v>
      </c>
      <c r="G56" s="8" t="s">
        <v>241</v>
      </c>
      <c r="H56" s="8">
        <v>97470</v>
      </c>
      <c r="I56" s="108" t="s">
        <v>347</v>
      </c>
      <c r="J56" s="108"/>
      <c r="K56" s="127" t="s">
        <v>32</v>
      </c>
      <c r="L56" s="108" t="s">
        <v>454</v>
      </c>
      <c r="M56" s="108" t="s">
        <v>32</v>
      </c>
      <c r="N56" s="92">
        <v>22137</v>
      </c>
      <c r="O56" s="105">
        <v>397</v>
      </c>
      <c r="P56" s="118">
        <v>1000</v>
      </c>
      <c r="Q56" s="119">
        <v>4043</v>
      </c>
      <c r="R56" s="43"/>
      <c r="S56" s="43"/>
      <c r="T56" s="43"/>
      <c r="U56" s="43"/>
      <c r="V56" s="43"/>
      <c r="W56" s="43"/>
      <c r="X56" s="43"/>
      <c r="Y56" s="43"/>
      <c r="Z56" s="43"/>
      <c r="AA56" s="41"/>
      <c r="AB56" s="41"/>
      <c r="AC56" s="44"/>
      <c r="AD56" s="44">
        <v>0</v>
      </c>
      <c r="AE56" s="44">
        <f>N56-(O56+AC56+AD54:AD56)</f>
        <v>21740</v>
      </c>
      <c r="AF56" s="104">
        <f t="shared" si="8"/>
        <v>0.98206622396892085</v>
      </c>
      <c r="AG56" s="9" t="s">
        <v>765</v>
      </c>
      <c r="AH56" s="8"/>
      <c r="AI56" s="8"/>
      <c r="AJ56" s="8"/>
      <c r="AK56" s="8"/>
      <c r="AL56" s="8"/>
    </row>
    <row r="57" spans="1:38" s="6" customFormat="1" x14ac:dyDescent="0.25">
      <c r="A57" s="106" t="s">
        <v>398</v>
      </c>
      <c r="B57" s="6" t="s">
        <v>399</v>
      </c>
      <c r="C57" s="8" t="s">
        <v>400</v>
      </c>
      <c r="D57" s="8" t="s">
        <v>401</v>
      </c>
      <c r="E57" s="8" t="s">
        <v>402</v>
      </c>
      <c r="F57" s="8" t="s">
        <v>22</v>
      </c>
      <c r="G57" s="8" t="s">
        <v>23</v>
      </c>
      <c r="H57" s="8">
        <v>98502</v>
      </c>
      <c r="I57" s="8" t="s">
        <v>214</v>
      </c>
      <c r="J57" s="8"/>
      <c r="K57" s="8" t="s">
        <v>31</v>
      </c>
      <c r="L57" s="8" t="s">
        <v>247</v>
      </c>
      <c r="M57" s="8" t="s">
        <v>33</v>
      </c>
      <c r="N57" s="92">
        <v>9579</v>
      </c>
      <c r="O57" s="105">
        <v>0</v>
      </c>
      <c r="P57" s="5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4">
        <v>1800</v>
      </c>
      <c r="AD57" s="44">
        <f t="shared" ref="AD57:AD64" si="9">SUM(P57:AB57)</f>
        <v>0</v>
      </c>
      <c r="AE57" s="44">
        <f t="shared" ref="AE57:AE67" si="10">N57-(O57+AC57+AD56:AD57)</f>
        <v>7779</v>
      </c>
      <c r="AF57" s="104">
        <f t="shared" si="8"/>
        <v>0.8120889445662387</v>
      </c>
      <c r="AG57" s="9"/>
      <c r="AH57" s="8"/>
      <c r="AI57" s="8"/>
      <c r="AJ57" s="8"/>
      <c r="AK57" s="8"/>
      <c r="AL57" s="8"/>
    </row>
    <row r="58" spans="1:38" s="6" customFormat="1" x14ac:dyDescent="0.25">
      <c r="A58" s="6" t="s">
        <v>118</v>
      </c>
      <c r="B58" s="6" t="s">
        <v>119</v>
      </c>
      <c r="C58" s="8" t="s">
        <v>120</v>
      </c>
      <c r="D58" s="8" t="s">
        <v>121</v>
      </c>
      <c r="E58" s="8" t="s">
        <v>122</v>
      </c>
      <c r="F58" s="8" t="s">
        <v>22</v>
      </c>
      <c r="G58" s="8" t="s">
        <v>23</v>
      </c>
      <c r="H58" s="8">
        <v>98501</v>
      </c>
      <c r="I58" s="8"/>
      <c r="J58" s="8"/>
      <c r="K58" s="69" t="s">
        <v>31</v>
      </c>
      <c r="L58" s="8" t="s">
        <v>167</v>
      </c>
      <c r="M58" s="8" t="s">
        <v>33</v>
      </c>
      <c r="N58" s="92">
        <v>9579</v>
      </c>
      <c r="O58" s="6">
        <v>0</v>
      </c>
      <c r="P58" s="5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1"/>
      <c r="AB58" s="41"/>
      <c r="AC58" s="44">
        <v>1800</v>
      </c>
      <c r="AD58" s="44">
        <f t="shared" si="9"/>
        <v>0</v>
      </c>
      <c r="AE58" s="44">
        <f t="shared" si="10"/>
        <v>7779</v>
      </c>
      <c r="AF58" s="104">
        <f t="shared" si="8"/>
        <v>0.8120889445662387</v>
      </c>
      <c r="AG58" s="9"/>
      <c r="AH58" s="8"/>
      <c r="AI58" s="8"/>
      <c r="AJ58" s="8"/>
      <c r="AK58" s="8"/>
      <c r="AL58" s="8"/>
    </row>
    <row r="59" spans="1:38" s="6" customFormat="1" x14ac:dyDescent="0.25">
      <c r="A59" s="64" t="s">
        <v>229</v>
      </c>
      <c r="B59" s="64" t="s">
        <v>230</v>
      </c>
      <c r="C59" s="8" t="s">
        <v>231</v>
      </c>
      <c r="D59" s="8" t="s">
        <v>232</v>
      </c>
      <c r="E59" s="8" t="s">
        <v>233</v>
      </c>
      <c r="F59" s="8" t="s">
        <v>22</v>
      </c>
      <c r="G59" s="8" t="s">
        <v>23</v>
      </c>
      <c r="H59" s="8">
        <v>98502</v>
      </c>
      <c r="I59" s="8" t="s">
        <v>214</v>
      </c>
      <c r="J59" s="8"/>
      <c r="K59" s="8" t="s">
        <v>31</v>
      </c>
      <c r="L59" s="8" t="s">
        <v>234</v>
      </c>
      <c r="M59" s="8" t="s">
        <v>32</v>
      </c>
      <c r="N59" s="92">
        <v>22137</v>
      </c>
      <c r="O59" s="128">
        <v>0</v>
      </c>
      <c r="P59" s="5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4"/>
      <c r="AD59" s="44">
        <f t="shared" si="9"/>
        <v>0</v>
      </c>
      <c r="AE59" s="44">
        <f t="shared" si="10"/>
        <v>22137</v>
      </c>
      <c r="AF59" s="104">
        <f t="shared" si="8"/>
        <v>1</v>
      </c>
      <c r="AG59" s="9"/>
      <c r="AH59" s="8"/>
      <c r="AI59" s="8"/>
      <c r="AJ59" s="8"/>
      <c r="AK59" s="8"/>
      <c r="AL59" s="8"/>
    </row>
    <row r="60" spans="1:38" s="6" customFormat="1" x14ac:dyDescent="0.25">
      <c r="A60" s="6" t="s">
        <v>615</v>
      </c>
      <c r="B60" s="6" t="s">
        <v>497</v>
      </c>
      <c r="C60" s="8" t="s">
        <v>686</v>
      </c>
      <c r="D60" s="8" t="s">
        <v>498</v>
      </c>
      <c r="E60" s="8" t="s">
        <v>687</v>
      </c>
      <c r="F60" s="8" t="s">
        <v>22</v>
      </c>
      <c r="G60" s="8" t="s">
        <v>23</v>
      </c>
      <c r="H60" s="8">
        <v>98506</v>
      </c>
      <c r="I60" s="8" t="s">
        <v>616</v>
      </c>
      <c r="J60" s="8" t="s">
        <v>604</v>
      </c>
      <c r="K60" s="8" t="s">
        <v>32</v>
      </c>
      <c r="L60" s="8" t="s">
        <v>454</v>
      </c>
      <c r="M60" s="108" t="s">
        <v>33</v>
      </c>
      <c r="N60" s="52">
        <v>9579</v>
      </c>
      <c r="O60" s="43">
        <v>5374</v>
      </c>
      <c r="P60" s="5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4"/>
      <c r="AD60" s="44">
        <f t="shared" si="9"/>
        <v>0</v>
      </c>
      <c r="AE60" s="44">
        <f t="shared" si="10"/>
        <v>4205</v>
      </c>
      <c r="AF60" s="104">
        <f t="shared" si="8"/>
        <v>0.43898110449942584</v>
      </c>
      <c r="AG60" s="9"/>
      <c r="AH60" s="8"/>
      <c r="AI60" s="8"/>
      <c r="AJ60" s="8"/>
      <c r="AK60" s="8"/>
      <c r="AL60" s="8"/>
    </row>
    <row r="61" spans="1:38" s="6" customFormat="1" x14ac:dyDescent="0.25">
      <c r="A61" s="6" t="s">
        <v>235</v>
      </c>
      <c r="B61" s="6" t="s">
        <v>236</v>
      </c>
      <c r="C61" s="8" t="s">
        <v>237</v>
      </c>
      <c r="D61" s="8" t="s">
        <v>238</v>
      </c>
      <c r="E61" s="8" t="s">
        <v>239</v>
      </c>
      <c r="F61" s="8" t="s">
        <v>240</v>
      </c>
      <c r="G61" s="8" t="s">
        <v>241</v>
      </c>
      <c r="H61" s="8">
        <v>97225</v>
      </c>
      <c r="I61" s="8" t="s">
        <v>214</v>
      </c>
      <c r="J61" s="8"/>
      <c r="K61" s="8" t="s">
        <v>31</v>
      </c>
      <c r="L61" s="8" t="s">
        <v>242</v>
      </c>
      <c r="M61" s="8" t="s">
        <v>32</v>
      </c>
      <c r="N61" s="92">
        <v>22137</v>
      </c>
      <c r="O61" s="105">
        <v>0</v>
      </c>
      <c r="P61" s="53"/>
      <c r="Q61" s="43">
        <v>4317</v>
      </c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44"/>
      <c r="AD61" s="44">
        <f t="shared" si="9"/>
        <v>4317</v>
      </c>
      <c r="AE61" s="44">
        <f t="shared" si="10"/>
        <v>17820</v>
      </c>
      <c r="AF61" s="104">
        <f t="shared" si="8"/>
        <v>0.80498712562677865</v>
      </c>
      <c r="AG61" s="9"/>
      <c r="AH61" s="8"/>
      <c r="AI61" s="8"/>
      <c r="AJ61" s="8"/>
      <c r="AK61" s="8"/>
      <c r="AL61" s="8"/>
    </row>
    <row r="62" spans="1:38" s="6" customFormat="1" ht="30" x14ac:dyDescent="0.25">
      <c r="A62" s="106" t="s">
        <v>473</v>
      </c>
      <c r="B62" s="106" t="s">
        <v>474</v>
      </c>
      <c r="C62" s="8" t="s">
        <v>688</v>
      </c>
      <c r="D62" s="8" t="s">
        <v>475</v>
      </c>
      <c r="E62" s="8" t="s">
        <v>477</v>
      </c>
      <c r="F62" s="8" t="s">
        <v>478</v>
      </c>
      <c r="G62" s="8" t="s">
        <v>23</v>
      </c>
      <c r="H62" s="8">
        <v>98388</v>
      </c>
      <c r="I62" s="108" t="s">
        <v>476</v>
      </c>
      <c r="J62" s="108"/>
      <c r="K62" s="127" t="s">
        <v>32</v>
      </c>
      <c r="L62" s="108" t="s">
        <v>454</v>
      </c>
      <c r="M62" s="108" t="s">
        <v>33</v>
      </c>
      <c r="N62" s="92">
        <v>9579</v>
      </c>
      <c r="O62" s="105">
        <v>6514</v>
      </c>
      <c r="P62" s="53">
        <v>750</v>
      </c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4"/>
      <c r="AD62" s="44">
        <f t="shared" si="9"/>
        <v>750</v>
      </c>
      <c r="AE62" s="44">
        <f t="shared" si="10"/>
        <v>2315</v>
      </c>
      <c r="AF62" s="104">
        <f t="shared" si="8"/>
        <v>0.24167449629397642</v>
      </c>
      <c r="AG62" s="9" t="s">
        <v>150</v>
      </c>
      <c r="AH62" s="8"/>
      <c r="AI62" s="8"/>
      <c r="AJ62" s="8"/>
      <c r="AK62" s="8"/>
      <c r="AL62" s="8"/>
    </row>
    <row r="63" spans="1:38" s="6" customFormat="1" ht="30" x14ac:dyDescent="0.25">
      <c r="A63" s="106" t="s">
        <v>469</v>
      </c>
      <c r="B63" s="106" t="s">
        <v>470</v>
      </c>
      <c r="C63" s="8" t="s">
        <v>471</v>
      </c>
      <c r="D63" s="8" t="s">
        <v>689</v>
      </c>
      <c r="E63" s="8" t="s">
        <v>690</v>
      </c>
      <c r="F63" s="8" t="s">
        <v>24</v>
      </c>
      <c r="G63" s="8" t="s">
        <v>23</v>
      </c>
      <c r="H63" s="8">
        <v>98112</v>
      </c>
      <c r="I63" s="108" t="s">
        <v>472</v>
      </c>
      <c r="J63" s="108"/>
      <c r="K63" s="127" t="s">
        <v>32</v>
      </c>
      <c r="L63" s="108" t="s">
        <v>454</v>
      </c>
      <c r="M63" s="108" t="s">
        <v>33</v>
      </c>
      <c r="N63" s="92">
        <v>9579</v>
      </c>
      <c r="O63" s="105">
        <v>0</v>
      </c>
      <c r="P63" s="53">
        <v>500</v>
      </c>
      <c r="Q63" s="43"/>
      <c r="R63" s="43"/>
      <c r="S63" s="43"/>
      <c r="T63" s="43"/>
      <c r="U63" s="43"/>
      <c r="V63" s="43"/>
      <c r="W63" s="43">
        <v>8531</v>
      </c>
      <c r="X63" s="43"/>
      <c r="Y63" s="43"/>
      <c r="Z63" s="43"/>
      <c r="AA63" s="43"/>
      <c r="AB63" s="43"/>
      <c r="AC63" s="44">
        <v>1800</v>
      </c>
      <c r="AD63" s="44">
        <f t="shared" si="9"/>
        <v>9031</v>
      </c>
      <c r="AE63" s="44">
        <f t="shared" si="10"/>
        <v>-1252</v>
      </c>
      <c r="AF63" s="104">
        <f t="shared" si="8"/>
        <v>-0.13070257855726067</v>
      </c>
      <c r="AG63" s="9" t="s">
        <v>622</v>
      </c>
      <c r="AH63" s="8"/>
      <c r="AI63" s="8"/>
      <c r="AJ63" s="8"/>
      <c r="AK63" s="8"/>
      <c r="AL63" s="8"/>
    </row>
    <row r="64" spans="1:38" s="6" customFormat="1" x14ac:dyDescent="0.25">
      <c r="A64" s="106" t="s">
        <v>403</v>
      </c>
      <c r="B64" s="6" t="s">
        <v>404</v>
      </c>
      <c r="C64" s="8" t="s">
        <v>405</v>
      </c>
      <c r="D64" s="8" t="s">
        <v>406</v>
      </c>
      <c r="E64" s="8" t="s">
        <v>407</v>
      </c>
      <c r="F64" s="8" t="s">
        <v>115</v>
      </c>
      <c r="G64" s="8" t="s">
        <v>23</v>
      </c>
      <c r="H64" s="8">
        <v>98532</v>
      </c>
      <c r="I64" s="8" t="s">
        <v>214</v>
      </c>
      <c r="J64" s="8"/>
      <c r="K64" s="8" t="s">
        <v>31</v>
      </c>
      <c r="L64" s="8" t="s">
        <v>247</v>
      </c>
      <c r="M64" s="8" t="s">
        <v>33</v>
      </c>
      <c r="N64" s="92">
        <v>9579</v>
      </c>
      <c r="O64" s="105">
        <v>0</v>
      </c>
      <c r="P64" s="5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4">
        <v>1800</v>
      </c>
      <c r="AD64" s="44">
        <f t="shared" si="9"/>
        <v>0</v>
      </c>
      <c r="AE64" s="44">
        <f t="shared" si="10"/>
        <v>7779</v>
      </c>
      <c r="AF64" s="104">
        <f t="shared" si="8"/>
        <v>0.8120889445662387</v>
      </c>
      <c r="AG64" s="9"/>
      <c r="AH64" s="8"/>
      <c r="AI64" s="8"/>
      <c r="AJ64" s="8"/>
      <c r="AK64" s="8"/>
      <c r="AL64" s="8"/>
    </row>
    <row r="65" spans="1:38" s="6" customFormat="1" x14ac:dyDescent="0.25">
      <c r="A65" s="106" t="s">
        <v>628</v>
      </c>
      <c r="B65" s="6" t="s">
        <v>625</v>
      </c>
      <c r="C65" s="8" t="s">
        <v>747</v>
      </c>
      <c r="D65" s="8"/>
      <c r="E65" s="8" t="s">
        <v>748</v>
      </c>
      <c r="F65" s="8" t="s">
        <v>749</v>
      </c>
      <c r="G65" s="8" t="s">
        <v>750</v>
      </c>
      <c r="H65" s="8">
        <v>58103</v>
      </c>
      <c r="I65" s="8"/>
      <c r="J65" s="8"/>
      <c r="K65" s="8" t="s">
        <v>32</v>
      </c>
      <c r="L65" s="8" t="s">
        <v>618</v>
      </c>
      <c r="M65" s="108" t="s">
        <v>32</v>
      </c>
      <c r="N65" s="92">
        <v>22137</v>
      </c>
      <c r="O65" s="105" t="s">
        <v>619</v>
      </c>
      <c r="P65" s="53"/>
      <c r="Q65" s="44"/>
      <c r="R65" s="44"/>
      <c r="S65" s="44"/>
      <c r="T65" s="120">
        <v>4375</v>
      </c>
      <c r="U65" s="44"/>
      <c r="V65" s="44"/>
      <c r="W65" s="44"/>
      <c r="X65" s="44"/>
      <c r="Y65" s="44"/>
      <c r="Z65" s="44"/>
      <c r="AA65" s="44"/>
      <c r="AB65" s="44"/>
      <c r="AC65" s="44"/>
      <c r="AD65" s="44">
        <v>0</v>
      </c>
      <c r="AE65" s="44" t="e">
        <f t="shared" si="10"/>
        <v>#VALUE!</v>
      </c>
      <c r="AF65" s="104" t="e">
        <f t="shared" si="8"/>
        <v>#VALUE!</v>
      </c>
      <c r="AG65" s="9" t="s">
        <v>766</v>
      </c>
      <c r="AH65" s="8"/>
      <c r="AI65" s="8"/>
      <c r="AJ65" s="8"/>
      <c r="AK65" s="8"/>
      <c r="AL65" s="8"/>
    </row>
    <row r="66" spans="1:38" s="6" customFormat="1" ht="30" x14ac:dyDescent="0.25">
      <c r="A66" s="106" t="s">
        <v>483</v>
      </c>
      <c r="B66" s="106" t="s">
        <v>484</v>
      </c>
      <c r="C66" s="8" t="s">
        <v>485</v>
      </c>
      <c r="D66" s="8" t="s">
        <v>486</v>
      </c>
      <c r="E66" s="8" t="s">
        <v>691</v>
      </c>
      <c r="F66" s="8" t="s">
        <v>29</v>
      </c>
      <c r="G66" s="8" t="s">
        <v>23</v>
      </c>
      <c r="H66" s="8">
        <v>98406</v>
      </c>
      <c r="I66" s="108" t="s">
        <v>487</v>
      </c>
      <c r="J66" s="108"/>
      <c r="K66" s="127" t="s">
        <v>32</v>
      </c>
      <c r="L66" s="108" t="s">
        <v>454</v>
      </c>
      <c r="M66" s="108" t="s">
        <v>33</v>
      </c>
      <c r="N66" s="92">
        <v>9579</v>
      </c>
      <c r="O66" s="105">
        <v>981</v>
      </c>
      <c r="P66" s="5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4"/>
      <c r="AD66" s="44">
        <f t="shared" ref="AD66:AD74" si="11">SUM(P66:AB66)</f>
        <v>0</v>
      </c>
      <c r="AE66" s="44">
        <f t="shared" si="10"/>
        <v>8598</v>
      </c>
      <c r="AF66" s="104">
        <f t="shared" si="8"/>
        <v>0.89758847478860004</v>
      </c>
      <c r="AG66" s="9"/>
      <c r="AH66" s="8"/>
      <c r="AI66" s="8"/>
      <c r="AJ66" s="8"/>
      <c r="AK66" s="8"/>
      <c r="AL66" s="8"/>
    </row>
    <row r="67" spans="1:38" s="6" customFormat="1" ht="30" x14ac:dyDescent="0.25">
      <c r="A67" s="6" t="s">
        <v>304</v>
      </c>
      <c r="B67" s="106" t="s">
        <v>305</v>
      </c>
      <c r="C67" s="8" t="s">
        <v>692</v>
      </c>
      <c r="D67" s="8" t="s">
        <v>306</v>
      </c>
      <c r="E67" s="8" t="s">
        <v>617</v>
      </c>
      <c r="F67" s="8" t="s">
        <v>308</v>
      </c>
      <c r="G67" s="8" t="s">
        <v>37</v>
      </c>
      <c r="H67" s="8">
        <v>95969</v>
      </c>
      <c r="I67" s="108" t="s">
        <v>307</v>
      </c>
      <c r="J67" s="8" t="s">
        <v>603</v>
      </c>
      <c r="K67" s="127" t="s">
        <v>32</v>
      </c>
      <c r="L67" s="108" t="s">
        <v>454</v>
      </c>
      <c r="M67" s="108" t="s">
        <v>32</v>
      </c>
      <c r="N67" s="92">
        <v>22137</v>
      </c>
      <c r="O67" s="105">
        <v>1493</v>
      </c>
      <c r="P67" s="53"/>
      <c r="Q67" s="43">
        <v>3945</v>
      </c>
      <c r="R67" s="43"/>
      <c r="S67" s="43"/>
      <c r="T67" s="43"/>
      <c r="U67" s="43"/>
      <c r="V67" s="43"/>
      <c r="W67" s="43"/>
      <c r="X67" s="43"/>
      <c r="Y67" s="43"/>
      <c r="Z67" s="43"/>
      <c r="AA67" s="41"/>
      <c r="AB67" s="41"/>
      <c r="AC67" s="44"/>
      <c r="AD67" s="44">
        <f t="shared" si="11"/>
        <v>3945</v>
      </c>
      <c r="AE67" s="44">
        <f t="shared" si="10"/>
        <v>16699</v>
      </c>
      <c r="AF67" s="104">
        <f t="shared" si="8"/>
        <v>0.75434792428965081</v>
      </c>
      <c r="AG67" s="9"/>
      <c r="AH67" s="8" t="s">
        <v>760</v>
      </c>
      <c r="AI67" s="8"/>
      <c r="AJ67" s="8"/>
      <c r="AK67" s="8"/>
      <c r="AL67" s="8"/>
    </row>
    <row r="68" spans="1:38" s="6" customFormat="1" ht="30" x14ac:dyDescent="0.25">
      <c r="A68" s="8" t="s">
        <v>67</v>
      </c>
      <c r="B68" s="8" t="s">
        <v>147</v>
      </c>
      <c r="C68" s="8" t="s">
        <v>87</v>
      </c>
      <c r="D68" s="8" t="s">
        <v>69</v>
      </c>
      <c r="E68" s="8" t="s">
        <v>88</v>
      </c>
      <c r="F68" s="8" t="s">
        <v>22</v>
      </c>
      <c r="G68" s="8" t="s">
        <v>23</v>
      </c>
      <c r="H68" s="66">
        <v>98502</v>
      </c>
      <c r="I68" s="8" t="s">
        <v>70</v>
      </c>
      <c r="J68" s="66"/>
      <c r="K68" s="69" t="s">
        <v>31</v>
      </c>
      <c r="L68" s="108" t="s">
        <v>618</v>
      </c>
      <c r="M68" s="70" t="s">
        <v>33</v>
      </c>
      <c r="N68" s="92">
        <v>9579</v>
      </c>
      <c r="O68" s="43" t="s">
        <v>619</v>
      </c>
      <c r="P68" s="53">
        <v>750</v>
      </c>
      <c r="Q68" s="43"/>
      <c r="R68" s="43"/>
      <c r="S68" s="43"/>
      <c r="T68" s="43"/>
      <c r="U68" s="43"/>
      <c r="V68" s="43"/>
      <c r="W68" s="43">
        <v>8532</v>
      </c>
      <c r="X68" s="43"/>
      <c r="Y68" s="43"/>
      <c r="Z68" s="43"/>
      <c r="AA68" s="43"/>
      <c r="AB68" s="43"/>
      <c r="AC68" s="44"/>
      <c r="AD68" s="44">
        <f t="shared" si="11"/>
        <v>9282</v>
      </c>
      <c r="AE68" s="44" t="e">
        <f>N68-(O68+AC68+AD68:AD68)</f>
        <v>#VALUE!</v>
      </c>
      <c r="AF68" s="104" t="e">
        <f t="shared" si="8"/>
        <v>#VALUE!</v>
      </c>
      <c r="AG68" s="9" t="s">
        <v>620</v>
      </c>
      <c r="AH68" s="8"/>
      <c r="AI68" s="8"/>
      <c r="AJ68" s="8"/>
      <c r="AK68" s="8"/>
      <c r="AL68" s="8"/>
    </row>
    <row r="69" spans="1:38" s="6" customFormat="1" ht="30" x14ac:dyDescent="0.25">
      <c r="A69" s="106" t="s">
        <v>492</v>
      </c>
      <c r="B69" s="106" t="s">
        <v>493</v>
      </c>
      <c r="C69" s="8" t="s">
        <v>494</v>
      </c>
      <c r="D69" s="8" t="s">
        <v>495</v>
      </c>
      <c r="E69" s="8" t="s">
        <v>693</v>
      </c>
      <c r="F69" s="8" t="s">
        <v>24</v>
      </c>
      <c r="G69" s="8" t="s">
        <v>23</v>
      </c>
      <c r="H69" s="8">
        <v>98103</v>
      </c>
      <c r="I69" s="108" t="s">
        <v>496</v>
      </c>
      <c r="J69" s="108"/>
      <c r="K69" s="127" t="s">
        <v>32</v>
      </c>
      <c r="L69" s="108" t="s">
        <v>454</v>
      </c>
      <c r="M69" s="108" t="s">
        <v>33</v>
      </c>
      <c r="N69" s="92">
        <v>9579</v>
      </c>
      <c r="O69" s="105">
        <v>7169</v>
      </c>
      <c r="P69" s="5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4"/>
      <c r="AD69" s="44">
        <f t="shared" si="11"/>
        <v>0</v>
      </c>
      <c r="AE69" s="44">
        <f t="shared" ref="AE69:AE95" si="12">N69-(O69+AC69+AD68:AD69)</f>
        <v>2410</v>
      </c>
      <c r="AF69" s="104">
        <f t="shared" si="8"/>
        <v>0.25159202421964716</v>
      </c>
      <c r="AG69" s="9"/>
      <c r="AH69" s="8"/>
      <c r="AI69" s="8"/>
      <c r="AJ69" s="8"/>
      <c r="AK69" s="8"/>
      <c r="AL69" s="8"/>
    </row>
    <row r="70" spans="1:38" s="6" customFormat="1" ht="30" x14ac:dyDescent="0.25">
      <c r="A70" s="6" t="s">
        <v>272</v>
      </c>
      <c r="B70" s="106" t="s">
        <v>273</v>
      </c>
      <c r="C70" s="8" t="s">
        <v>274</v>
      </c>
      <c r="D70" s="8" t="s">
        <v>275</v>
      </c>
      <c r="E70" s="8" t="s">
        <v>694</v>
      </c>
      <c r="F70" s="8" t="s">
        <v>277</v>
      </c>
      <c r="G70" s="8" t="s">
        <v>651</v>
      </c>
      <c r="H70" s="8">
        <v>13323</v>
      </c>
      <c r="I70" s="108" t="s">
        <v>276</v>
      </c>
      <c r="J70" s="108"/>
      <c r="K70" s="127" t="s">
        <v>32</v>
      </c>
      <c r="L70" s="108" t="s">
        <v>454</v>
      </c>
      <c r="M70" s="108" t="s">
        <v>32</v>
      </c>
      <c r="N70" s="92">
        <v>22137</v>
      </c>
      <c r="O70" s="105">
        <v>5701</v>
      </c>
      <c r="P70" s="53"/>
      <c r="Q70" s="44">
        <v>5439</v>
      </c>
      <c r="R70" s="44"/>
      <c r="S70" s="44"/>
      <c r="T70" s="44"/>
      <c r="U70" s="44"/>
      <c r="V70" s="44"/>
      <c r="W70" s="44"/>
      <c r="X70" s="44"/>
      <c r="Y70" s="44"/>
      <c r="Z70" s="44"/>
      <c r="AA70" s="42"/>
      <c r="AB70" s="42"/>
      <c r="AC70" s="44"/>
      <c r="AD70" s="44">
        <f t="shared" si="11"/>
        <v>5439</v>
      </c>
      <c r="AE70" s="44">
        <f t="shared" si="12"/>
        <v>10997</v>
      </c>
      <c r="AF70" s="104">
        <f t="shared" si="8"/>
        <v>0.49677011338483085</v>
      </c>
      <c r="AG70" s="9"/>
      <c r="AH70" s="8"/>
      <c r="AI70" s="8"/>
      <c r="AJ70" s="8"/>
      <c r="AK70" s="8"/>
      <c r="AL70" s="8"/>
    </row>
    <row r="71" spans="1:38" s="6" customFormat="1" x14ac:dyDescent="0.25">
      <c r="A71" s="111" t="s">
        <v>408</v>
      </c>
      <c r="B71" s="110" t="s">
        <v>409</v>
      </c>
      <c r="C71" s="8" t="s">
        <v>410</v>
      </c>
      <c r="D71" s="8" t="s">
        <v>411</v>
      </c>
      <c r="E71" s="8" t="s">
        <v>412</v>
      </c>
      <c r="F71" s="8" t="s">
        <v>24</v>
      </c>
      <c r="G71" s="8" t="s">
        <v>23</v>
      </c>
      <c r="H71" s="8">
        <v>98144</v>
      </c>
      <c r="I71" s="8" t="s">
        <v>214</v>
      </c>
      <c r="J71" s="8"/>
      <c r="K71" s="8" t="s">
        <v>31</v>
      </c>
      <c r="L71" s="8" t="s">
        <v>216</v>
      </c>
      <c r="M71" s="8" t="s">
        <v>33</v>
      </c>
      <c r="N71" s="92">
        <v>9579</v>
      </c>
      <c r="O71" s="105">
        <v>0</v>
      </c>
      <c r="P71" s="5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4">
        <v>1800</v>
      </c>
      <c r="AD71" s="44">
        <f t="shared" si="11"/>
        <v>0</v>
      </c>
      <c r="AE71" s="44">
        <f t="shared" si="12"/>
        <v>7779</v>
      </c>
      <c r="AF71" s="104">
        <f t="shared" si="8"/>
        <v>0.8120889445662387</v>
      </c>
      <c r="AG71" s="9"/>
      <c r="AH71" s="8"/>
      <c r="AI71" s="8"/>
      <c r="AJ71" s="8"/>
      <c r="AK71" s="8"/>
      <c r="AL71" s="8"/>
    </row>
    <row r="72" spans="1:38" s="6" customFormat="1" ht="30" x14ac:dyDescent="0.25">
      <c r="A72" s="6" t="s">
        <v>309</v>
      </c>
      <c r="B72" s="106" t="s">
        <v>310</v>
      </c>
      <c r="C72" s="8" t="s">
        <v>311</v>
      </c>
      <c r="D72" s="8" t="s">
        <v>312</v>
      </c>
      <c r="E72" s="8" t="s">
        <v>695</v>
      </c>
      <c r="F72" s="8" t="s">
        <v>314</v>
      </c>
      <c r="G72" s="8" t="s">
        <v>696</v>
      </c>
      <c r="H72" s="8">
        <v>20001</v>
      </c>
      <c r="I72" s="108" t="s">
        <v>313</v>
      </c>
      <c r="J72" s="108"/>
      <c r="K72" s="127" t="s">
        <v>32</v>
      </c>
      <c r="L72" s="108" t="s">
        <v>454</v>
      </c>
      <c r="M72" s="108" t="s">
        <v>32</v>
      </c>
      <c r="N72" s="92">
        <v>22137</v>
      </c>
      <c r="O72" s="105">
        <v>20699</v>
      </c>
      <c r="P72" s="5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4"/>
      <c r="AD72" s="44">
        <f t="shared" si="11"/>
        <v>0</v>
      </c>
      <c r="AE72" s="44">
        <f t="shared" si="12"/>
        <v>1438</v>
      </c>
      <c r="AF72" s="104">
        <f t="shared" si="8"/>
        <v>6.4959118218367445E-2</v>
      </c>
      <c r="AG72" s="9" t="s">
        <v>761</v>
      </c>
      <c r="AH72" s="8"/>
      <c r="AI72" s="8"/>
      <c r="AJ72" s="8"/>
      <c r="AK72" s="8"/>
      <c r="AL72" s="8"/>
    </row>
    <row r="73" spans="1:38" s="6" customFormat="1" x14ac:dyDescent="0.25">
      <c r="A73" s="110" t="s">
        <v>71</v>
      </c>
      <c r="B73" s="110" t="s">
        <v>72</v>
      </c>
      <c r="C73" s="8" t="s">
        <v>90</v>
      </c>
      <c r="D73" s="8" t="s">
        <v>697</v>
      </c>
      <c r="E73" s="8" t="s">
        <v>597</v>
      </c>
      <c r="F73" s="8" t="s">
        <v>29</v>
      </c>
      <c r="G73" s="8" t="s">
        <v>23</v>
      </c>
      <c r="H73" s="8">
        <v>98405</v>
      </c>
      <c r="I73" s="8" t="s">
        <v>73</v>
      </c>
      <c r="J73" s="8"/>
      <c r="K73" s="8" t="s">
        <v>31</v>
      </c>
      <c r="L73" s="8" t="s">
        <v>247</v>
      </c>
      <c r="M73" s="8" t="s">
        <v>35</v>
      </c>
      <c r="N73" s="92">
        <v>9579</v>
      </c>
      <c r="O73" s="105">
        <v>24992</v>
      </c>
      <c r="P73" s="53">
        <v>500</v>
      </c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4"/>
      <c r="AD73" s="44">
        <f t="shared" si="11"/>
        <v>500</v>
      </c>
      <c r="AE73" s="44">
        <f t="shared" si="12"/>
        <v>-15913</v>
      </c>
      <c r="AF73" s="104">
        <f t="shared" si="8"/>
        <v>-1.6612381250652468</v>
      </c>
      <c r="AG73" s="9" t="s">
        <v>149</v>
      </c>
      <c r="AH73" s="8"/>
      <c r="AI73" s="8"/>
      <c r="AJ73" s="8"/>
      <c r="AK73" s="8"/>
      <c r="AL73" s="8"/>
    </row>
    <row r="74" spans="1:38" s="6" customFormat="1" ht="45" x14ac:dyDescent="0.25">
      <c r="A74" s="6" t="s">
        <v>293</v>
      </c>
      <c r="B74" s="106" t="s">
        <v>294</v>
      </c>
      <c r="C74" s="8" t="s">
        <v>295</v>
      </c>
      <c r="D74" s="8" t="s">
        <v>296</v>
      </c>
      <c r="E74" s="8" t="s">
        <v>698</v>
      </c>
      <c r="F74" s="8" t="s">
        <v>298</v>
      </c>
      <c r="G74" s="8" t="s">
        <v>699</v>
      </c>
      <c r="H74" s="8">
        <v>78702</v>
      </c>
      <c r="I74" s="108" t="s">
        <v>297</v>
      </c>
      <c r="J74" s="108"/>
      <c r="K74" s="127" t="s">
        <v>32</v>
      </c>
      <c r="L74" s="25">
        <v>42416</v>
      </c>
      <c r="M74" s="108" t="s">
        <v>783</v>
      </c>
      <c r="N74" s="92">
        <v>22137</v>
      </c>
      <c r="O74" s="105">
        <v>6326</v>
      </c>
      <c r="P74" s="53">
        <v>1000</v>
      </c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1"/>
      <c r="AB74" s="41"/>
      <c r="AC74" s="44"/>
      <c r="AD74" s="44">
        <f t="shared" si="11"/>
        <v>1000</v>
      </c>
      <c r="AE74" s="44">
        <f t="shared" si="12"/>
        <v>14811</v>
      </c>
      <c r="AF74" s="104">
        <f t="shared" si="8"/>
        <v>0.66906084835343538</v>
      </c>
      <c r="AG74" s="9" t="s">
        <v>791</v>
      </c>
      <c r="AH74" s="8" t="s">
        <v>760</v>
      </c>
      <c r="AI74" s="8"/>
      <c r="AJ74" s="8"/>
      <c r="AK74" s="8"/>
      <c r="AL74" s="8"/>
    </row>
    <row r="75" spans="1:38" s="6" customFormat="1" ht="30" x14ac:dyDescent="0.25">
      <c r="A75" s="6" t="s">
        <v>327</v>
      </c>
      <c r="B75" s="106" t="s">
        <v>328</v>
      </c>
      <c r="C75" s="8" t="s">
        <v>700</v>
      </c>
      <c r="D75" s="8" t="s">
        <v>329</v>
      </c>
      <c r="E75" s="8" t="s">
        <v>701</v>
      </c>
      <c r="F75" s="8" t="s">
        <v>240</v>
      </c>
      <c r="G75" s="8" t="s">
        <v>241</v>
      </c>
      <c r="H75" s="8">
        <v>97232</v>
      </c>
      <c r="I75" s="108" t="s">
        <v>330</v>
      </c>
      <c r="J75" s="108"/>
      <c r="K75" s="127" t="s">
        <v>32</v>
      </c>
      <c r="L75" s="108" t="s">
        <v>454</v>
      </c>
      <c r="M75" s="108" t="s">
        <v>32</v>
      </c>
      <c r="N75" s="92">
        <v>22137</v>
      </c>
      <c r="O75" s="105">
        <v>0</v>
      </c>
      <c r="P75" s="53"/>
      <c r="Q75" s="119">
        <v>5439</v>
      </c>
      <c r="R75" s="43"/>
      <c r="S75" s="43"/>
      <c r="T75" s="43"/>
      <c r="U75" s="43"/>
      <c r="V75" s="43"/>
      <c r="W75" s="43"/>
      <c r="X75" s="43"/>
      <c r="Y75" s="43"/>
      <c r="Z75" s="43"/>
      <c r="AA75" s="41"/>
      <c r="AB75" s="41"/>
      <c r="AC75" s="44"/>
      <c r="AD75" s="44">
        <v>0</v>
      </c>
      <c r="AE75" s="44">
        <f t="shared" si="12"/>
        <v>22137</v>
      </c>
      <c r="AF75" s="104">
        <f t="shared" si="8"/>
        <v>1</v>
      </c>
      <c r="AG75" s="9" t="s">
        <v>775</v>
      </c>
      <c r="AH75" s="8"/>
      <c r="AI75" s="8"/>
      <c r="AJ75" s="8"/>
      <c r="AK75" s="8"/>
      <c r="AL75" s="8"/>
    </row>
    <row r="76" spans="1:38" s="6" customFormat="1" x14ac:dyDescent="0.25">
      <c r="A76" s="8" t="s">
        <v>74</v>
      </c>
      <c r="B76" s="8" t="s">
        <v>123</v>
      </c>
      <c r="C76" s="8" t="s">
        <v>124</v>
      </c>
      <c r="D76" s="8" t="s">
        <v>702</v>
      </c>
      <c r="E76" s="8" t="s">
        <v>76</v>
      </c>
      <c r="F76" s="8" t="s">
        <v>22</v>
      </c>
      <c r="G76" s="8" t="s">
        <v>23</v>
      </c>
      <c r="H76" s="8">
        <v>98501</v>
      </c>
      <c r="I76" s="8" t="s">
        <v>75</v>
      </c>
      <c r="J76" s="66"/>
      <c r="K76" s="69" t="s">
        <v>31</v>
      </c>
      <c r="L76" s="8" t="s">
        <v>216</v>
      </c>
      <c r="M76" s="8" t="s">
        <v>33</v>
      </c>
      <c r="N76" s="92">
        <v>9579</v>
      </c>
      <c r="O76" s="105">
        <v>7003</v>
      </c>
      <c r="P76" s="53">
        <v>500</v>
      </c>
      <c r="Q76" s="44"/>
      <c r="R76" s="43"/>
      <c r="S76" s="43"/>
      <c r="T76" s="43"/>
      <c r="U76" s="43"/>
      <c r="V76" s="43"/>
      <c r="W76" s="43"/>
      <c r="X76" s="43"/>
      <c r="Y76" s="43"/>
      <c r="Z76" s="43"/>
      <c r="AA76" s="41"/>
      <c r="AB76" s="41"/>
      <c r="AC76" s="44"/>
      <c r="AD76" s="44">
        <f t="shared" ref="AD76:AD88" si="13">SUM(P76:AB76)</f>
        <v>500</v>
      </c>
      <c r="AE76" s="44">
        <f t="shared" si="12"/>
        <v>2076</v>
      </c>
      <c r="AF76" s="104">
        <f t="shared" ref="AF76:AF107" si="14">AE76/N76</f>
        <v>0.21672408393360476</v>
      </c>
      <c r="AG76" s="9" t="s">
        <v>149</v>
      </c>
      <c r="AH76" s="8"/>
      <c r="AI76" s="8"/>
      <c r="AJ76" s="8"/>
      <c r="AK76" s="8"/>
      <c r="AL76" s="8"/>
    </row>
    <row r="77" spans="1:38" s="6" customFormat="1" ht="30" x14ac:dyDescent="0.25">
      <c r="A77" s="115" t="s">
        <v>465</v>
      </c>
      <c r="B77" s="115" t="s">
        <v>466</v>
      </c>
      <c r="C77" s="8" t="s">
        <v>467</v>
      </c>
      <c r="D77" s="8" t="s">
        <v>703</v>
      </c>
      <c r="E77" s="8" t="s">
        <v>704</v>
      </c>
      <c r="F77" s="8" t="s">
        <v>24</v>
      </c>
      <c r="G77" s="8" t="s">
        <v>23</v>
      </c>
      <c r="H77" s="8">
        <v>98144</v>
      </c>
      <c r="I77" s="108" t="s">
        <v>468</v>
      </c>
      <c r="J77" s="108"/>
      <c r="K77" s="127" t="s">
        <v>32</v>
      </c>
      <c r="L77" s="108" t="s">
        <v>454</v>
      </c>
      <c r="M77" s="108" t="s">
        <v>33</v>
      </c>
      <c r="N77" s="92">
        <v>9579</v>
      </c>
      <c r="O77" s="105">
        <v>8036</v>
      </c>
      <c r="P77" s="5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4"/>
      <c r="AD77" s="44">
        <f t="shared" si="13"/>
        <v>0</v>
      </c>
      <c r="AE77" s="44">
        <f t="shared" si="12"/>
        <v>1543</v>
      </c>
      <c r="AF77" s="104">
        <f t="shared" si="14"/>
        <v>0.16108153251905211</v>
      </c>
      <c r="AG77" s="9"/>
      <c r="AH77" s="8"/>
      <c r="AI77" s="8"/>
      <c r="AJ77" s="8"/>
      <c r="AK77" s="8"/>
      <c r="AL77" s="8"/>
    </row>
    <row r="78" spans="1:38" s="6" customFormat="1" x14ac:dyDescent="0.25">
      <c r="A78" s="6" t="s">
        <v>243</v>
      </c>
      <c r="B78" s="6" t="s">
        <v>91</v>
      </c>
      <c r="C78" s="8" t="s">
        <v>244</v>
      </c>
      <c r="D78" s="8" t="s">
        <v>245</v>
      </c>
      <c r="E78" s="8" t="s">
        <v>246</v>
      </c>
      <c r="F78" s="8" t="s">
        <v>22</v>
      </c>
      <c r="G78" s="8" t="s">
        <v>23</v>
      </c>
      <c r="H78" s="8">
        <v>98502</v>
      </c>
      <c r="I78" s="8" t="s">
        <v>214</v>
      </c>
      <c r="J78" s="8"/>
      <c r="K78" s="8" t="s">
        <v>31</v>
      </c>
      <c r="L78" s="8" t="s">
        <v>247</v>
      </c>
      <c r="M78" s="8" t="s">
        <v>32</v>
      </c>
      <c r="N78" s="92">
        <v>22137</v>
      </c>
      <c r="O78" s="105">
        <v>0</v>
      </c>
      <c r="P78" s="53"/>
      <c r="Q78" s="43">
        <v>4317</v>
      </c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4"/>
      <c r="AD78" s="44">
        <f t="shared" si="13"/>
        <v>4317</v>
      </c>
      <c r="AE78" s="44">
        <f t="shared" si="12"/>
        <v>17820</v>
      </c>
      <c r="AF78" s="104">
        <f t="shared" si="14"/>
        <v>0.80498712562677865</v>
      </c>
      <c r="AG78" s="9"/>
      <c r="AH78" s="8"/>
      <c r="AI78" s="8"/>
      <c r="AJ78" s="8"/>
      <c r="AK78" s="8"/>
      <c r="AL78" s="8"/>
    </row>
    <row r="79" spans="1:38" s="6" customFormat="1" ht="30" x14ac:dyDescent="0.25">
      <c r="A79" s="115" t="s">
        <v>509</v>
      </c>
      <c r="B79" s="115" t="s">
        <v>510</v>
      </c>
      <c r="C79" s="8" t="s">
        <v>705</v>
      </c>
      <c r="D79" s="8" t="s">
        <v>511</v>
      </c>
      <c r="E79" s="8" t="s">
        <v>706</v>
      </c>
      <c r="F79" s="8" t="s">
        <v>22</v>
      </c>
      <c r="G79" s="8" t="s">
        <v>23</v>
      </c>
      <c r="H79" s="8">
        <v>98502</v>
      </c>
      <c r="I79" s="108" t="s">
        <v>512</v>
      </c>
      <c r="J79" s="108"/>
      <c r="K79" s="127" t="s">
        <v>32</v>
      </c>
      <c r="L79" s="108" t="s">
        <v>454</v>
      </c>
      <c r="M79" s="108" t="s">
        <v>33</v>
      </c>
      <c r="N79" s="92">
        <v>9579</v>
      </c>
      <c r="O79" s="105">
        <v>4843</v>
      </c>
      <c r="P79" s="53">
        <v>250</v>
      </c>
      <c r="Q79" s="43"/>
      <c r="R79" s="43">
        <v>3193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4"/>
      <c r="AD79" s="44">
        <f t="shared" si="13"/>
        <v>3443</v>
      </c>
      <c r="AE79" s="44">
        <f t="shared" si="12"/>
        <v>1293</v>
      </c>
      <c r="AF79" s="104">
        <f t="shared" si="14"/>
        <v>0.13498277481991858</v>
      </c>
      <c r="AG79" s="9" t="s">
        <v>150</v>
      </c>
      <c r="AH79" s="8" t="s">
        <v>760</v>
      </c>
      <c r="AI79" s="8"/>
      <c r="AJ79" s="8"/>
      <c r="AK79" s="8"/>
      <c r="AL79" s="8"/>
    </row>
    <row r="80" spans="1:38" s="6" customFormat="1" x14ac:dyDescent="0.25">
      <c r="A80" s="110" t="s">
        <v>92</v>
      </c>
      <c r="B80" s="110" t="s">
        <v>91</v>
      </c>
      <c r="C80" s="8" t="s">
        <v>93</v>
      </c>
      <c r="D80" s="8" t="s">
        <v>168</v>
      </c>
      <c r="E80" s="8" t="s">
        <v>169</v>
      </c>
      <c r="F80" s="8" t="s">
        <v>22</v>
      </c>
      <c r="G80" s="8" t="s">
        <v>23</v>
      </c>
      <c r="H80" s="8">
        <v>98502</v>
      </c>
      <c r="I80" s="8"/>
      <c r="J80" s="8"/>
      <c r="K80" s="8" t="s">
        <v>31</v>
      </c>
      <c r="L80" s="8" t="s">
        <v>165</v>
      </c>
      <c r="M80" s="8" t="s">
        <v>32</v>
      </c>
      <c r="N80" s="92">
        <v>22137</v>
      </c>
      <c r="O80" s="6">
        <v>0</v>
      </c>
      <c r="P80" s="53"/>
      <c r="Q80" s="43">
        <v>4317</v>
      </c>
      <c r="R80" s="43"/>
      <c r="S80" s="43"/>
      <c r="T80" s="43"/>
      <c r="U80" s="43"/>
      <c r="V80" s="43"/>
      <c r="W80" s="43"/>
      <c r="X80" s="43"/>
      <c r="Y80" s="43"/>
      <c r="Z80" s="43"/>
      <c r="AA80" s="41"/>
      <c r="AB80" s="41"/>
      <c r="AC80" s="44"/>
      <c r="AD80" s="44">
        <f t="shared" si="13"/>
        <v>4317</v>
      </c>
      <c r="AE80" s="44">
        <f t="shared" si="12"/>
        <v>17820</v>
      </c>
      <c r="AF80" s="104">
        <f t="shared" si="14"/>
        <v>0.80498712562677865</v>
      </c>
      <c r="AG80" s="9"/>
      <c r="AH80" s="8"/>
      <c r="AI80" s="8"/>
      <c r="AJ80" s="8"/>
      <c r="AK80" s="8"/>
      <c r="AL80" s="8"/>
    </row>
    <row r="81" spans="1:38" s="6" customFormat="1" x14ac:dyDescent="0.25">
      <c r="A81" s="8" t="s">
        <v>77</v>
      </c>
      <c r="B81" s="8" t="s">
        <v>78</v>
      </c>
      <c r="C81" s="8" t="s">
        <v>125</v>
      </c>
      <c r="D81" s="8" t="s">
        <v>707</v>
      </c>
      <c r="E81" s="8" t="s">
        <v>708</v>
      </c>
      <c r="F81" s="8" t="s">
        <v>22</v>
      </c>
      <c r="G81" s="8" t="s">
        <v>23</v>
      </c>
      <c r="H81" s="8">
        <v>98506</v>
      </c>
      <c r="I81" s="8">
        <v>3606289168</v>
      </c>
      <c r="J81" s="66"/>
      <c r="K81" s="69" t="s">
        <v>31</v>
      </c>
      <c r="L81" s="8" t="s">
        <v>413</v>
      </c>
      <c r="M81" s="8" t="s">
        <v>33</v>
      </c>
      <c r="N81" s="92">
        <v>9579</v>
      </c>
      <c r="O81" s="105">
        <v>0</v>
      </c>
      <c r="P81" s="53">
        <v>750</v>
      </c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1"/>
      <c r="AB81" s="41"/>
      <c r="AC81" s="44">
        <v>1800</v>
      </c>
      <c r="AD81" s="44">
        <f t="shared" si="13"/>
        <v>750</v>
      </c>
      <c r="AE81" s="44">
        <f t="shared" si="12"/>
        <v>7029</v>
      </c>
      <c r="AF81" s="104">
        <f t="shared" si="14"/>
        <v>0.73379267146883809</v>
      </c>
      <c r="AG81" s="9" t="s">
        <v>149</v>
      </c>
      <c r="AH81" s="8"/>
      <c r="AI81" s="8"/>
      <c r="AJ81" s="8"/>
      <c r="AK81" s="8"/>
      <c r="AL81" s="8"/>
    </row>
    <row r="82" spans="1:38" s="6" customFormat="1" ht="30" x14ac:dyDescent="0.25">
      <c r="A82" s="6" t="s">
        <v>284</v>
      </c>
      <c r="B82" s="106" t="s">
        <v>285</v>
      </c>
      <c r="C82" s="8" t="s">
        <v>709</v>
      </c>
      <c r="D82" s="8" t="s">
        <v>286</v>
      </c>
      <c r="E82" s="8" t="s">
        <v>710</v>
      </c>
      <c r="F82" s="8" t="s">
        <v>288</v>
      </c>
      <c r="G82" s="8" t="s">
        <v>711</v>
      </c>
      <c r="H82" s="8">
        <v>43623</v>
      </c>
      <c r="I82" s="108" t="s">
        <v>287</v>
      </c>
      <c r="J82" s="108"/>
      <c r="K82" s="127" t="s">
        <v>32</v>
      </c>
      <c r="L82" s="108" t="s">
        <v>454</v>
      </c>
      <c r="M82" s="108" t="s">
        <v>32</v>
      </c>
      <c r="N82" s="92">
        <v>22137</v>
      </c>
      <c r="O82" s="105">
        <v>4009</v>
      </c>
      <c r="P82" s="53">
        <v>1000</v>
      </c>
      <c r="Q82" s="43">
        <v>428</v>
      </c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4"/>
      <c r="AD82" s="44">
        <f t="shared" si="13"/>
        <v>1428</v>
      </c>
      <c r="AE82" s="44">
        <f t="shared" si="12"/>
        <v>16700</v>
      </c>
      <c r="AF82" s="104">
        <f t="shared" si="14"/>
        <v>0.75439309752902384</v>
      </c>
      <c r="AG82" s="9" t="s">
        <v>150</v>
      </c>
      <c r="AH82" s="8"/>
      <c r="AI82" s="8"/>
      <c r="AJ82" s="8"/>
      <c r="AK82" s="8"/>
      <c r="AL82" s="8"/>
    </row>
    <row r="83" spans="1:38" s="6" customFormat="1" ht="30" x14ac:dyDescent="0.25">
      <c r="A83" s="106" t="s">
        <v>488</v>
      </c>
      <c r="B83" s="106" t="s">
        <v>489</v>
      </c>
      <c r="C83" s="8" t="s">
        <v>490</v>
      </c>
      <c r="D83" s="8" t="s">
        <v>712</v>
      </c>
      <c r="E83" s="8" t="s">
        <v>713</v>
      </c>
      <c r="F83" s="8" t="s">
        <v>22</v>
      </c>
      <c r="G83" s="8" t="s">
        <v>23</v>
      </c>
      <c r="H83" s="8">
        <v>98502</v>
      </c>
      <c r="I83" s="108" t="s">
        <v>491</v>
      </c>
      <c r="J83" s="108"/>
      <c r="K83" s="127" t="s">
        <v>32</v>
      </c>
      <c r="L83" s="108" t="s">
        <v>454</v>
      </c>
      <c r="M83" s="108" t="s">
        <v>33</v>
      </c>
      <c r="N83" s="92">
        <v>9579</v>
      </c>
      <c r="O83" s="105">
        <v>17520</v>
      </c>
      <c r="P83" s="5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4"/>
      <c r="AD83" s="44">
        <f t="shared" si="13"/>
        <v>0</v>
      </c>
      <c r="AE83" s="44">
        <f t="shared" si="12"/>
        <v>-7941</v>
      </c>
      <c r="AF83" s="104">
        <f t="shared" si="14"/>
        <v>-0.82900093955527721</v>
      </c>
      <c r="AG83" s="9"/>
      <c r="AH83" s="8"/>
      <c r="AI83" s="8"/>
      <c r="AJ83" s="8"/>
      <c r="AK83" s="8"/>
      <c r="AL83" s="8"/>
    </row>
    <row r="84" spans="1:38" s="6" customFormat="1" ht="45" x14ac:dyDescent="0.25">
      <c r="A84" s="6" t="s">
        <v>278</v>
      </c>
      <c r="B84" s="106" t="s">
        <v>279</v>
      </c>
      <c r="C84" s="8" t="s">
        <v>280</v>
      </c>
      <c r="D84" s="8" t="s">
        <v>281</v>
      </c>
      <c r="E84" s="8" t="s">
        <v>613</v>
      </c>
      <c r="F84" s="8" t="s">
        <v>283</v>
      </c>
      <c r="G84" s="8" t="s">
        <v>37</v>
      </c>
      <c r="H84" s="8">
        <v>93035</v>
      </c>
      <c r="I84" s="108" t="s">
        <v>282</v>
      </c>
      <c r="J84" s="108"/>
      <c r="K84" s="127" t="s">
        <v>32</v>
      </c>
      <c r="L84" s="108" t="s">
        <v>454</v>
      </c>
      <c r="M84" s="108" t="s">
        <v>32</v>
      </c>
      <c r="N84" s="92">
        <v>22137</v>
      </c>
      <c r="O84" s="105">
        <v>4005</v>
      </c>
      <c r="P84" s="53">
        <v>1000</v>
      </c>
      <c r="Q84" s="43"/>
      <c r="R84" s="43"/>
      <c r="S84" s="43"/>
      <c r="T84" s="43">
        <v>4375</v>
      </c>
      <c r="U84" s="43"/>
      <c r="V84" s="43"/>
      <c r="W84" s="43"/>
      <c r="X84" s="43"/>
      <c r="Y84" s="43"/>
      <c r="Z84" s="43"/>
      <c r="AA84" s="41"/>
      <c r="AB84" s="41"/>
      <c r="AC84" s="44"/>
      <c r="AD84" s="44">
        <f t="shared" si="13"/>
        <v>5375</v>
      </c>
      <c r="AE84" s="44">
        <f t="shared" si="12"/>
        <v>12757</v>
      </c>
      <c r="AF84" s="104">
        <f t="shared" si="14"/>
        <v>0.57627501468130282</v>
      </c>
      <c r="AG84" s="9" t="s">
        <v>792</v>
      </c>
      <c r="AH84" s="8"/>
      <c r="AI84" s="8"/>
      <c r="AJ84" s="8"/>
      <c r="AK84" s="8"/>
      <c r="AL84" s="8"/>
    </row>
    <row r="85" spans="1:38" s="6" customFormat="1" ht="30" x14ac:dyDescent="0.25">
      <c r="A85" s="6" t="s">
        <v>260</v>
      </c>
      <c r="B85" s="106" t="s">
        <v>261</v>
      </c>
      <c r="C85" s="8" t="s">
        <v>262</v>
      </c>
      <c r="D85" s="8" t="s">
        <v>263</v>
      </c>
      <c r="E85" s="8" t="s">
        <v>714</v>
      </c>
      <c r="F85" s="8" t="s">
        <v>265</v>
      </c>
      <c r="G85" s="8" t="s">
        <v>715</v>
      </c>
      <c r="H85" s="8">
        <v>52314</v>
      </c>
      <c r="I85" s="108" t="s">
        <v>264</v>
      </c>
      <c r="J85" s="108"/>
      <c r="K85" s="127" t="s">
        <v>32</v>
      </c>
      <c r="L85" s="108" t="s">
        <v>454</v>
      </c>
      <c r="M85" s="108" t="s">
        <v>32</v>
      </c>
      <c r="N85" s="92">
        <v>22137</v>
      </c>
      <c r="O85" s="105">
        <v>0</v>
      </c>
      <c r="P85" s="53"/>
      <c r="Q85" s="43">
        <v>5439</v>
      </c>
      <c r="R85" s="43"/>
      <c r="S85" s="43"/>
      <c r="T85" s="43"/>
      <c r="U85" s="43"/>
      <c r="V85" s="43"/>
      <c r="W85" s="43"/>
      <c r="X85" s="43"/>
      <c r="Y85" s="43"/>
      <c r="Z85" s="43"/>
      <c r="AA85" s="41"/>
      <c r="AB85" s="41"/>
      <c r="AC85" s="44"/>
      <c r="AD85" s="44">
        <f t="shared" si="13"/>
        <v>5439</v>
      </c>
      <c r="AE85" s="44">
        <f t="shared" si="12"/>
        <v>16698</v>
      </c>
      <c r="AF85" s="104">
        <f t="shared" si="14"/>
        <v>0.75430275105027778</v>
      </c>
      <c r="AG85" s="9"/>
      <c r="AH85" s="8"/>
      <c r="AI85" s="8"/>
      <c r="AJ85" s="8"/>
      <c r="AK85" s="8"/>
      <c r="AL85" s="8"/>
    </row>
    <row r="86" spans="1:38" s="6" customFormat="1" ht="30" x14ac:dyDescent="0.25">
      <c r="A86" s="115" t="s">
        <v>513</v>
      </c>
      <c r="B86" s="115" t="s">
        <v>514</v>
      </c>
      <c r="C86" s="8" t="s">
        <v>515</v>
      </c>
      <c r="D86" s="8" t="s">
        <v>516</v>
      </c>
      <c r="E86" s="8" t="s">
        <v>518</v>
      </c>
      <c r="F86" s="8" t="s">
        <v>519</v>
      </c>
      <c r="G86" s="8" t="s">
        <v>23</v>
      </c>
      <c r="H86" s="8">
        <v>98512</v>
      </c>
      <c r="I86" s="108" t="s">
        <v>517</v>
      </c>
      <c r="J86" s="108"/>
      <c r="K86" s="127" t="s">
        <v>32</v>
      </c>
      <c r="L86" s="108" t="s">
        <v>454</v>
      </c>
      <c r="M86" s="108" t="s">
        <v>33</v>
      </c>
      <c r="N86" s="92">
        <v>9579</v>
      </c>
      <c r="O86" s="105">
        <v>4897</v>
      </c>
      <c r="P86" s="53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2"/>
      <c r="AB86" s="42"/>
      <c r="AC86" s="44"/>
      <c r="AD86" s="44">
        <f t="shared" si="13"/>
        <v>0</v>
      </c>
      <c r="AE86" s="44">
        <f t="shared" si="12"/>
        <v>4682</v>
      </c>
      <c r="AF86" s="104">
        <f t="shared" si="14"/>
        <v>0.48877753418937259</v>
      </c>
      <c r="AG86" s="9"/>
      <c r="AH86" s="8"/>
      <c r="AI86" s="8"/>
      <c r="AJ86" s="8"/>
      <c r="AK86" s="8"/>
      <c r="AL86" s="8"/>
    </row>
    <row r="87" spans="1:38" s="6" customFormat="1" ht="30" x14ac:dyDescent="0.25">
      <c r="A87" s="106" t="s">
        <v>598</v>
      </c>
      <c r="B87" s="106" t="s">
        <v>404</v>
      </c>
      <c r="C87" s="8" t="s">
        <v>599</v>
      </c>
      <c r="D87" s="8" t="s">
        <v>600</v>
      </c>
      <c r="E87" s="8" t="s">
        <v>716</v>
      </c>
      <c r="F87" s="8" t="s">
        <v>602</v>
      </c>
      <c r="G87" s="8" t="s">
        <v>37</v>
      </c>
      <c r="H87" s="8">
        <v>92610</v>
      </c>
      <c r="I87" s="108" t="s">
        <v>601</v>
      </c>
      <c r="J87" s="108"/>
      <c r="K87" s="127" t="s">
        <v>32</v>
      </c>
      <c r="L87" s="108" t="s">
        <v>454</v>
      </c>
      <c r="M87" s="108" t="s">
        <v>35</v>
      </c>
      <c r="N87" s="92">
        <v>9579</v>
      </c>
      <c r="O87" s="105">
        <v>5369</v>
      </c>
      <c r="P87" s="5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4"/>
      <c r="AD87" s="44">
        <f t="shared" si="13"/>
        <v>0</v>
      </c>
      <c r="AE87" s="44">
        <f t="shared" si="12"/>
        <v>4210</v>
      </c>
      <c r="AF87" s="104">
        <f t="shared" si="14"/>
        <v>0.43950307965340851</v>
      </c>
      <c r="AG87" s="9" t="s">
        <v>780</v>
      </c>
      <c r="AH87" s="8"/>
      <c r="AI87" s="8"/>
      <c r="AJ87" s="8"/>
      <c r="AK87" s="8"/>
      <c r="AL87" s="8"/>
    </row>
    <row r="88" spans="1:38" s="6" customFormat="1" ht="30" x14ac:dyDescent="0.25">
      <c r="A88" s="106" t="s">
        <v>460</v>
      </c>
      <c r="B88" s="106" t="s">
        <v>461</v>
      </c>
      <c r="C88" s="8" t="s">
        <v>462</v>
      </c>
      <c r="D88" s="8" t="s">
        <v>717</v>
      </c>
      <c r="E88" s="8" t="s">
        <v>464</v>
      </c>
      <c r="F88" s="8" t="s">
        <v>24</v>
      </c>
      <c r="G88" s="8" t="s">
        <v>23</v>
      </c>
      <c r="H88" s="8">
        <v>98102</v>
      </c>
      <c r="I88" s="108" t="s">
        <v>463</v>
      </c>
      <c r="J88" s="108"/>
      <c r="K88" s="127" t="s">
        <v>32</v>
      </c>
      <c r="L88" s="108" t="s">
        <v>454</v>
      </c>
      <c r="M88" s="108" t="s">
        <v>33</v>
      </c>
      <c r="N88" s="92">
        <v>9579</v>
      </c>
      <c r="O88" s="105">
        <v>9586</v>
      </c>
      <c r="P88" s="5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4"/>
      <c r="AD88" s="44">
        <f t="shared" si="13"/>
        <v>0</v>
      </c>
      <c r="AE88" s="44">
        <f t="shared" si="12"/>
        <v>-7</v>
      </c>
      <c r="AF88" s="104">
        <f t="shared" si="14"/>
        <v>-7.3076521557573855E-4</v>
      </c>
      <c r="AG88" s="9"/>
      <c r="AH88" s="8"/>
      <c r="AI88" s="8"/>
      <c r="AJ88" s="8"/>
      <c r="AK88" s="8"/>
      <c r="AL88" s="8"/>
    </row>
    <row r="89" spans="1:38" s="6" customFormat="1" ht="30" x14ac:dyDescent="0.25">
      <c r="A89" s="6" t="s">
        <v>299</v>
      </c>
      <c r="B89" s="106" t="s">
        <v>300</v>
      </c>
      <c r="C89" s="8" t="s">
        <v>301</v>
      </c>
      <c r="D89" s="8" t="s">
        <v>302</v>
      </c>
      <c r="E89" s="8" t="s">
        <v>718</v>
      </c>
      <c r="F89" s="8" t="s">
        <v>719</v>
      </c>
      <c r="G89" s="8" t="s">
        <v>720</v>
      </c>
      <c r="H89" s="8">
        <v>85712</v>
      </c>
      <c r="I89" s="108" t="s">
        <v>303</v>
      </c>
      <c r="J89" s="108"/>
      <c r="K89" s="127" t="s">
        <v>32</v>
      </c>
      <c r="L89" s="108" t="s">
        <v>454</v>
      </c>
      <c r="M89" s="108" t="s">
        <v>32</v>
      </c>
      <c r="N89" s="92">
        <v>22137</v>
      </c>
      <c r="O89" s="105">
        <v>2503</v>
      </c>
      <c r="P89" s="53"/>
      <c r="Q89" s="119">
        <v>2934</v>
      </c>
      <c r="R89" s="43"/>
      <c r="S89" s="43"/>
      <c r="T89" s="43"/>
      <c r="U89" s="43"/>
      <c r="V89" s="43"/>
      <c r="W89" s="43"/>
      <c r="X89" s="43"/>
      <c r="Y89" s="43"/>
      <c r="Z89" s="43"/>
      <c r="AA89" s="41"/>
      <c r="AB89" s="41"/>
      <c r="AC89" s="44"/>
      <c r="AD89" s="44">
        <v>0</v>
      </c>
      <c r="AE89" s="44">
        <f t="shared" si="12"/>
        <v>19634</v>
      </c>
      <c r="AF89" s="104">
        <f t="shared" si="14"/>
        <v>0.88693138184939246</v>
      </c>
      <c r="AG89" s="9" t="s">
        <v>769</v>
      </c>
      <c r="AH89" s="8"/>
      <c r="AI89" s="8"/>
      <c r="AJ89" s="8"/>
      <c r="AK89" s="8"/>
      <c r="AL89" s="8"/>
    </row>
    <row r="90" spans="1:38" s="6" customFormat="1" ht="30" x14ac:dyDescent="0.25">
      <c r="A90" s="115" t="s">
        <v>524</v>
      </c>
      <c r="B90" s="115" t="s">
        <v>525</v>
      </c>
      <c r="C90" s="8" t="s">
        <v>526</v>
      </c>
      <c r="D90" s="8" t="s">
        <v>721</v>
      </c>
      <c r="E90" s="8" t="s">
        <v>722</v>
      </c>
      <c r="F90" s="8" t="s">
        <v>22</v>
      </c>
      <c r="G90" s="8" t="s">
        <v>23</v>
      </c>
      <c r="H90" s="8">
        <v>98506</v>
      </c>
      <c r="I90" s="108" t="s">
        <v>527</v>
      </c>
      <c r="J90" s="108"/>
      <c r="K90" s="127" t="s">
        <v>32</v>
      </c>
      <c r="L90" s="108" t="s">
        <v>454</v>
      </c>
      <c r="M90" s="108" t="s">
        <v>33</v>
      </c>
      <c r="N90" s="92">
        <v>9579</v>
      </c>
      <c r="O90" s="105">
        <v>691</v>
      </c>
      <c r="P90" s="5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4"/>
      <c r="AD90" s="44">
        <f t="shared" ref="AD90:AD105" si="15">SUM(P90:AB90)</f>
        <v>0</v>
      </c>
      <c r="AE90" s="44">
        <f t="shared" si="12"/>
        <v>8888</v>
      </c>
      <c r="AF90" s="104">
        <f t="shared" si="14"/>
        <v>0.927863033719595</v>
      </c>
      <c r="AG90" s="9" t="s">
        <v>793</v>
      </c>
      <c r="AH90" s="8"/>
      <c r="AI90" s="8"/>
      <c r="AJ90" s="8"/>
      <c r="AK90" s="8"/>
      <c r="AL90" s="8"/>
    </row>
    <row r="91" spans="1:38" s="6" customFormat="1" x14ac:dyDescent="0.25">
      <c r="A91" s="111" t="s">
        <v>414</v>
      </c>
      <c r="B91" s="110" t="s">
        <v>415</v>
      </c>
      <c r="C91" s="8" t="s">
        <v>416</v>
      </c>
      <c r="D91" s="8" t="s">
        <v>417</v>
      </c>
      <c r="E91" s="8" t="s">
        <v>418</v>
      </c>
      <c r="F91" s="8" t="s">
        <v>22</v>
      </c>
      <c r="G91" s="8" t="s">
        <v>23</v>
      </c>
      <c r="H91" s="8">
        <v>98502</v>
      </c>
      <c r="I91" s="8" t="s">
        <v>214</v>
      </c>
      <c r="J91" s="8"/>
      <c r="K91" s="8" t="s">
        <v>31</v>
      </c>
      <c r="L91" s="8" t="s">
        <v>382</v>
      </c>
      <c r="M91" s="8" t="s">
        <v>33</v>
      </c>
      <c r="N91" s="92">
        <v>9579</v>
      </c>
      <c r="O91" s="105">
        <v>0</v>
      </c>
      <c r="P91" s="5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4">
        <v>1800</v>
      </c>
      <c r="AD91" s="44">
        <f t="shared" si="15"/>
        <v>0</v>
      </c>
      <c r="AE91" s="44">
        <f t="shared" si="12"/>
        <v>7779</v>
      </c>
      <c r="AF91" s="104">
        <f t="shared" si="14"/>
        <v>0.8120889445662387</v>
      </c>
      <c r="AG91" s="9"/>
      <c r="AH91" s="8"/>
      <c r="AI91" s="8"/>
      <c r="AJ91" s="8"/>
      <c r="AK91" s="8"/>
      <c r="AL91" s="8"/>
    </row>
    <row r="92" spans="1:38" s="6" customFormat="1" x14ac:dyDescent="0.25">
      <c r="A92" s="110" t="s">
        <v>94</v>
      </c>
      <c r="B92" s="110" t="s">
        <v>68</v>
      </c>
      <c r="C92" s="8" t="s">
        <v>95</v>
      </c>
      <c r="D92" s="8" t="s">
        <v>170</v>
      </c>
      <c r="E92" s="8" t="s">
        <v>171</v>
      </c>
      <c r="F92" s="8" t="s">
        <v>22</v>
      </c>
      <c r="G92" s="8" t="s">
        <v>23</v>
      </c>
      <c r="H92" s="8">
        <v>98502</v>
      </c>
      <c r="I92" s="8"/>
      <c r="J92" s="8"/>
      <c r="K92" s="8" t="s">
        <v>31</v>
      </c>
      <c r="L92" s="8" t="s">
        <v>172</v>
      </c>
      <c r="M92" s="8" t="s">
        <v>32</v>
      </c>
      <c r="N92" s="52">
        <v>22137</v>
      </c>
      <c r="O92" s="6">
        <v>1630</v>
      </c>
      <c r="P92" s="53"/>
      <c r="Q92" s="43">
        <v>2688</v>
      </c>
      <c r="R92" s="43"/>
      <c r="S92" s="43"/>
      <c r="T92" s="43"/>
      <c r="U92" s="43"/>
      <c r="V92" s="43"/>
      <c r="W92" s="43"/>
      <c r="X92" s="43"/>
      <c r="Y92" s="43"/>
      <c r="Z92" s="43"/>
      <c r="AA92" s="41"/>
      <c r="AB92" s="41"/>
      <c r="AC92" s="44"/>
      <c r="AD92" s="44">
        <f t="shared" si="15"/>
        <v>2688</v>
      </c>
      <c r="AE92" s="44">
        <f t="shared" si="12"/>
        <v>17819</v>
      </c>
      <c r="AF92" s="104">
        <f t="shared" si="14"/>
        <v>0.80494195238740573</v>
      </c>
      <c r="AG92" s="9"/>
      <c r="AH92" s="8"/>
      <c r="AI92" s="8"/>
      <c r="AJ92" s="8"/>
      <c r="AK92" s="8"/>
      <c r="AL92" s="8"/>
    </row>
    <row r="93" spans="1:38" s="6" customFormat="1" ht="30" x14ac:dyDescent="0.25">
      <c r="A93" s="106" t="s">
        <v>570</v>
      </c>
      <c r="B93" s="106" t="s">
        <v>389</v>
      </c>
      <c r="C93" s="8" t="s">
        <v>723</v>
      </c>
      <c r="D93" s="8" t="s">
        <v>571</v>
      </c>
      <c r="E93" s="8" t="s">
        <v>724</v>
      </c>
      <c r="F93" s="8" t="s">
        <v>22</v>
      </c>
      <c r="G93" s="8" t="s">
        <v>23</v>
      </c>
      <c r="H93" s="8">
        <v>98501</v>
      </c>
      <c r="I93" s="108" t="s">
        <v>572</v>
      </c>
      <c r="J93" s="108"/>
      <c r="K93" s="127" t="s">
        <v>32</v>
      </c>
      <c r="L93" s="108" t="s">
        <v>454</v>
      </c>
      <c r="M93" s="108" t="s">
        <v>33</v>
      </c>
      <c r="N93" s="92">
        <v>9579</v>
      </c>
      <c r="O93" s="105">
        <v>2861</v>
      </c>
      <c r="P93" s="53">
        <v>750</v>
      </c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4"/>
      <c r="AD93" s="44">
        <f t="shared" si="15"/>
        <v>750</v>
      </c>
      <c r="AE93" s="44">
        <f t="shared" si="12"/>
        <v>5968</v>
      </c>
      <c r="AF93" s="104">
        <f t="shared" si="14"/>
        <v>0.62302954379371545</v>
      </c>
      <c r="AG93" s="9" t="s">
        <v>150</v>
      </c>
      <c r="AH93" s="8"/>
      <c r="AI93" s="8"/>
      <c r="AJ93" s="8"/>
      <c r="AK93" s="8"/>
      <c r="AL93" s="8"/>
    </row>
    <row r="94" spans="1:38" s="6" customFormat="1" ht="30" x14ac:dyDescent="0.25">
      <c r="A94" s="6" t="s">
        <v>355</v>
      </c>
      <c r="B94" s="106" t="s">
        <v>356</v>
      </c>
      <c r="C94" s="8" t="s">
        <v>357</v>
      </c>
      <c r="D94" s="8" t="s">
        <v>358</v>
      </c>
      <c r="E94" s="8" t="s">
        <v>360</v>
      </c>
      <c r="F94" s="8" t="s">
        <v>361</v>
      </c>
      <c r="G94" s="8" t="s">
        <v>659</v>
      </c>
      <c r="H94" s="8">
        <v>70115</v>
      </c>
      <c r="I94" s="108" t="s">
        <v>359</v>
      </c>
      <c r="J94" s="108"/>
      <c r="K94" s="127" t="s">
        <v>32</v>
      </c>
      <c r="L94" s="108" t="s">
        <v>454</v>
      </c>
      <c r="M94" s="108" t="s">
        <v>32</v>
      </c>
      <c r="N94" s="92">
        <v>22137</v>
      </c>
      <c r="O94" s="105">
        <v>3125</v>
      </c>
      <c r="P94" s="53">
        <v>1250</v>
      </c>
      <c r="Q94" s="43">
        <v>1063</v>
      </c>
      <c r="R94" s="43"/>
      <c r="S94" s="43"/>
      <c r="T94" s="43"/>
      <c r="U94" s="43"/>
      <c r="V94" s="43"/>
      <c r="W94" s="43"/>
      <c r="X94" s="43"/>
      <c r="Y94" s="43"/>
      <c r="Z94" s="43"/>
      <c r="AA94" s="41"/>
      <c r="AB94" s="41"/>
      <c r="AC94" s="44"/>
      <c r="AD94" s="44">
        <f t="shared" si="15"/>
        <v>2313</v>
      </c>
      <c r="AE94" s="44">
        <f t="shared" si="12"/>
        <v>16699</v>
      </c>
      <c r="AF94" s="104">
        <f t="shared" si="14"/>
        <v>0.75434792428965081</v>
      </c>
      <c r="AG94" s="9" t="s">
        <v>150</v>
      </c>
      <c r="AH94" s="8"/>
      <c r="AI94" s="8"/>
      <c r="AJ94" s="8"/>
      <c r="AK94" s="8"/>
      <c r="AL94" s="8"/>
    </row>
    <row r="95" spans="1:38" s="6" customFormat="1" ht="45" x14ac:dyDescent="0.25">
      <c r="A95" s="106" t="s">
        <v>355</v>
      </c>
      <c r="B95" s="106" t="s">
        <v>455</v>
      </c>
      <c r="C95" s="8" t="s">
        <v>456</v>
      </c>
      <c r="D95" s="8" t="s">
        <v>457</v>
      </c>
      <c r="E95" s="8" t="s">
        <v>725</v>
      </c>
      <c r="F95" s="8" t="s">
        <v>459</v>
      </c>
      <c r="G95" s="8" t="s">
        <v>23</v>
      </c>
      <c r="H95" s="8">
        <v>98032</v>
      </c>
      <c r="I95" s="108" t="s">
        <v>458</v>
      </c>
      <c r="J95" s="108"/>
      <c r="K95" s="127" t="s">
        <v>32</v>
      </c>
      <c r="L95" s="108" t="s">
        <v>454</v>
      </c>
      <c r="M95" s="108" t="s">
        <v>33</v>
      </c>
      <c r="N95" s="92">
        <v>9579</v>
      </c>
      <c r="O95" s="105">
        <v>0</v>
      </c>
      <c r="P95" s="53">
        <v>500</v>
      </c>
      <c r="Q95" s="43"/>
      <c r="R95" s="43">
        <v>3193</v>
      </c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4"/>
      <c r="AD95" s="44">
        <f t="shared" si="15"/>
        <v>3693</v>
      </c>
      <c r="AE95" s="44">
        <f t="shared" si="12"/>
        <v>5886</v>
      </c>
      <c r="AF95" s="104">
        <f t="shared" si="14"/>
        <v>0.61446915126839963</v>
      </c>
      <c r="AG95" s="9" t="s">
        <v>794</v>
      </c>
      <c r="AH95" s="8" t="s">
        <v>760</v>
      </c>
      <c r="AI95" s="8"/>
      <c r="AJ95" s="8"/>
      <c r="AK95" s="8"/>
      <c r="AL95" s="8"/>
    </row>
    <row r="96" spans="1:38" s="6" customFormat="1" x14ac:dyDescent="0.25">
      <c r="A96" s="106" t="s">
        <v>427</v>
      </c>
      <c r="B96" s="6" t="s">
        <v>428</v>
      </c>
      <c r="C96" s="8" t="s">
        <v>429</v>
      </c>
      <c r="D96" s="8" t="s">
        <v>430</v>
      </c>
      <c r="E96" s="8" t="s">
        <v>431</v>
      </c>
      <c r="F96" s="8" t="s">
        <v>24</v>
      </c>
      <c r="G96" s="8" t="s">
        <v>23</v>
      </c>
      <c r="H96" s="8">
        <v>98178</v>
      </c>
      <c r="I96" s="8" t="s">
        <v>214</v>
      </c>
      <c r="J96" s="8"/>
      <c r="K96" s="8" t="s">
        <v>31</v>
      </c>
      <c r="L96" s="8" t="s">
        <v>247</v>
      </c>
      <c r="M96" s="8" t="s">
        <v>33</v>
      </c>
      <c r="N96" s="92">
        <v>9579</v>
      </c>
      <c r="O96" s="105">
        <v>2979</v>
      </c>
      <c r="P96" s="5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4"/>
      <c r="AD96" s="44">
        <f t="shared" si="15"/>
        <v>0</v>
      </c>
      <c r="AE96" s="44">
        <f>N96-(O96+AC96+AD96:AD96)</f>
        <v>6600</v>
      </c>
      <c r="AF96" s="104">
        <f t="shared" si="14"/>
        <v>0.68900720325712494</v>
      </c>
      <c r="AG96" s="9"/>
      <c r="AH96" s="8"/>
      <c r="AI96" s="8"/>
      <c r="AJ96" s="8"/>
      <c r="AK96" s="8"/>
      <c r="AL96" s="8"/>
    </row>
    <row r="97" spans="1:38" s="6" customFormat="1" ht="30" x14ac:dyDescent="0.25">
      <c r="A97" s="114" t="s">
        <v>250</v>
      </c>
      <c r="B97" s="115" t="s">
        <v>251</v>
      </c>
      <c r="C97" s="8" t="s">
        <v>252</v>
      </c>
      <c r="D97" s="8" t="s">
        <v>726</v>
      </c>
      <c r="E97" s="8" t="s">
        <v>727</v>
      </c>
      <c r="F97" s="8" t="s">
        <v>728</v>
      </c>
      <c r="G97" s="8" t="s">
        <v>699</v>
      </c>
      <c r="H97" s="8">
        <v>75041</v>
      </c>
      <c r="I97" s="108" t="s">
        <v>253</v>
      </c>
      <c r="J97" s="108"/>
      <c r="K97" s="127" t="s">
        <v>32</v>
      </c>
      <c r="L97" s="108" t="s">
        <v>454</v>
      </c>
      <c r="M97" s="108" t="s">
        <v>32</v>
      </c>
      <c r="N97" s="92">
        <v>22137</v>
      </c>
      <c r="O97" s="105">
        <v>0</v>
      </c>
      <c r="P97" s="53"/>
      <c r="Q97" s="119">
        <v>5439</v>
      </c>
      <c r="R97" s="44"/>
      <c r="S97" s="44"/>
      <c r="T97" s="44"/>
      <c r="U97" s="44"/>
      <c r="V97" s="44"/>
      <c r="W97" s="44"/>
      <c r="X97" s="44"/>
      <c r="Y97" s="44"/>
      <c r="Z97" s="44"/>
      <c r="AA97" s="42"/>
      <c r="AB97" s="42"/>
      <c r="AC97" s="44"/>
      <c r="AD97" s="44">
        <f t="shared" si="15"/>
        <v>5439</v>
      </c>
      <c r="AE97" s="44">
        <f>N97-(O97+AC97+AD96:AD97)</f>
        <v>16698</v>
      </c>
      <c r="AF97" s="104">
        <f t="shared" si="14"/>
        <v>0.75430275105027778</v>
      </c>
      <c r="AG97" s="9" t="s">
        <v>801</v>
      </c>
      <c r="AH97" s="8"/>
      <c r="AI97" s="8"/>
      <c r="AJ97" s="8"/>
      <c r="AK97" s="8"/>
      <c r="AL97" s="8"/>
    </row>
    <row r="98" spans="1:38" s="6" customFormat="1" ht="30" x14ac:dyDescent="0.25">
      <c r="A98" s="115" t="s">
        <v>573</v>
      </c>
      <c r="B98" s="115" t="s">
        <v>574</v>
      </c>
      <c r="C98" s="8" t="s">
        <v>575</v>
      </c>
      <c r="D98" s="8" t="s">
        <v>576</v>
      </c>
      <c r="E98" s="8" t="s">
        <v>729</v>
      </c>
      <c r="F98" s="8" t="s">
        <v>730</v>
      </c>
      <c r="G98" s="8" t="s">
        <v>23</v>
      </c>
      <c r="H98" s="8">
        <v>98360</v>
      </c>
      <c r="I98" s="108" t="s">
        <v>577</v>
      </c>
      <c r="J98" s="108"/>
      <c r="K98" s="127" t="s">
        <v>32</v>
      </c>
      <c r="L98" s="108" t="s">
        <v>454</v>
      </c>
      <c r="M98" s="108" t="s">
        <v>33</v>
      </c>
      <c r="N98" s="92">
        <v>9579</v>
      </c>
      <c r="O98" s="105">
        <v>5699</v>
      </c>
      <c r="P98" s="5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4"/>
      <c r="AD98" s="44">
        <f t="shared" si="15"/>
        <v>0</v>
      </c>
      <c r="AE98" s="44">
        <f>N98-(O98+AC98+AD97:AD98)</f>
        <v>3880</v>
      </c>
      <c r="AF98" s="104">
        <f t="shared" si="14"/>
        <v>0.40505271949055227</v>
      </c>
      <c r="AG98" s="9"/>
      <c r="AH98" s="8"/>
      <c r="AI98" s="8"/>
      <c r="AJ98" s="8"/>
      <c r="AK98" s="8"/>
      <c r="AL98" s="8"/>
    </row>
    <row r="99" spans="1:38" s="6" customFormat="1" x14ac:dyDescent="0.25">
      <c r="A99" s="106" t="s">
        <v>432</v>
      </c>
      <c r="B99" s="6" t="s">
        <v>433</v>
      </c>
      <c r="C99" s="8" t="s">
        <v>434</v>
      </c>
      <c r="D99" s="8" t="s">
        <v>435</v>
      </c>
      <c r="E99" s="8" t="s">
        <v>436</v>
      </c>
      <c r="F99" s="8" t="s">
        <v>22</v>
      </c>
      <c r="G99" s="8" t="s">
        <v>23</v>
      </c>
      <c r="H99" s="8">
        <v>98502</v>
      </c>
      <c r="I99" s="8" t="s">
        <v>214</v>
      </c>
      <c r="J99" s="8"/>
      <c r="K99" s="8" t="s">
        <v>31</v>
      </c>
      <c r="L99" s="8" t="s">
        <v>247</v>
      </c>
      <c r="M99" s="8" t="s">
        <v>33</v>
      </c>
      <c r="N99" s="92">
        <v>9579</v>
      </c>
      <c r="O99" s="105">
        <v>3169</v>
      </c>
      <c r="P99" s="5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4"/>
      <c r="AD99" s="44">
        <f t="shared" si="15"/>
        <v>0</v>
      </c>
      <c r="AE99" s="44">
        <f>N99-(O99+AC99+AD98:AD99)</f>
        <v>6410</v>
      </c>
      <c r="AF99" s="104">
        <f t="shared" si="14"/>
        <v>0.66917214740578346</v>
      </c>
      <c r="AG99" s="9"/>
      <c r="AH99" s="8"/>
      <c r="AI99" s="8"/>
      <c r="AJ99" s="8"/>
      <c r="AK99" s="8"/>
      <c r="AL99" s="8"/>
    </row>
    <row r="100" spans="1:38" s="6" customFormat="1" ht="45" x14ac:dyDescent="0.25">
      <c r="A100" s="106" t="s">
        <v>795</v>
      </c>
      <c r="B100" s="6" t="s">
        <v>796</v>
      </c>
      <c r="C100" s="8"/>
      <c r="D100" s="8"/>
      <c r="E100" s="8"/>
      <c r="F100" s="8"/>
      <c r="G100" s="8"/>
      <c r="H100" s="8"/>
      <c r="I100" s="8"/>
      <c r="J100" s="8"/>
      <c r="K100" s="127" t="s">
        <v>32</v>
      </c>
      <c r="L100" s="108" t="s">
        <v>797</v>
      </c>
      <c r="M100" s="108" t="s">
        <v>33</v>
      </c>
      <c r="N100" s="92">
        <v>9579</v>
      </c>
      <c r="O100" s="105">
        <v>0</v>
      </c>
      <c r="P100" s="5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4">
        <v>1800</v>
      </c>
      <c r="AD100" s="44">
        <f t="shared" si="15"/>
        <v>0</v>
      </c>
      <c r="AE100" s="44">
        <f>N100-(O100+AC100+AD99:AD100)</f>
        <v>7779</v>
      </c>
      <c r="AF100" s="104">
        <f t="shared" si="14"/>
        <v>0.8120889445662387</v>
      </c>
      <c r="AG100" s="9"/>
      <c r="AH100" s="8"/>
      <c r="AI100" s="8"/>
      <c r="AJ100" s="8"/>
      <c r="AK100" s="8"/>
      <c r="AL100" s="8"/>
    </row>
    <row r="101" spans="1:38" s="6" customFormat="1" ht="30" x14ac:dyDescent="0.25">
      <c r="A101" s="106" t="s">
        <v>528</v>
      </c>
      <c r="B101" s="106" t="s">
        <v>529</v>
      </c>
      <c r="C101" s="8" t="s">
        <v>530</v>
      </c>
      <c r="D101" s="8" t="s">
        <v>731</v>
      </c>
      <c r="E101" s="8" t="s">
        <v>732</v>
      </c>
      <c r="F101" s="8" t="s">
        <v>22</v>
      </c>
      <c r="G101" s="8" t="s">
        <v>23</v>
      </c>
      <c r="H101" s="8">
        <v>98502</v>
      </c>
      <c r="I101" s="108" t="s">
        <v>531</v>
      </c>
      <c r="J101" s="108"/>
      <c r="K101" s="127" t="s">
        <v>32</v>
      </c>
      <c r="L101" s="108" t="s">
        <v>454</v>
      </c>
      <c r="M101" s="108" t="s">
        <v>33</v>
      </c>
      <c r="N101" s="92">
        <v>9579</v>
      </c>
      <c r="O101" s="105">
        <v>2646</v>
      </c>
      <c r="P101" s="5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4"/>
      <c r="AD101" s="44">
        <f t="shared" si="15"/>
        <v>0</v>
      </c>
      <c r="AE101" s="44">
        <f>N101-(O101+AC101+AD101:AD101)</f>
        <v>6933</v>
      </c>
      <c r="AF101" s="104">
        <f t="shared" si="14"/>
        <v>0.72377074851237078</v>
      </c>
      <c r="AG101" s="9" t="s">
        <v>798</v>
      </c>
      <c r="AH101" s="8"/>
      <c r="AI101" s="8"/>
      <c r="AJ101" s="8"/>
      <c r="AK101" s="8"/>
      <c r="AL101" s="8"/>
    </row>
    <row r="102" spans="1:38" s="6" customFormat="1" x14ac:dyDescent="0.25">
      <c r="A102" s="6" t="s">
        <v>96</v>
      </c>
      <c r="B102" s="6" t="s">
        <v>97</v>
      </c>
      <c r="C102" s="8" t="s">
        <v>434</v>
      </c>
      <c r="D102" s="8" t="s">
        <v>173</v>
      </c>
      <c r="E102" s="8" t="s">
        <v>174</v>
      </c>
      <c r="F102" s="8" t="s">
        <v>29</v>
      </c>
      <c r="G102" s="8" t="s">
        <v>23</v>
      </c>
      <c r="H102" s="8">
        <v>98404</v>
      </c>
      <c r="I102" s="8"/>
      <c r="J102" s="8"/>
      <c r="K102" s="8" t="s">
        <v>31</v>
      </c>
      <c r="L102" s="8" t="s">
        <v>165</v>
      </c>
      <c r="M102" s="8" t="s">
        <v>32</v>
      </c>
      <c r="N102" s="92">
        <v>22137</v>
      </c>
      <c r="O102" s="6">
        <v>1289</v>
      </c>
      <c r="P102" s="53"/>
      <c r="Q102" s="43">
        <v>3030</v>
      </c>
      <c r="R102" s="43"/>
      <c r="S102" s="43"/>
      <c r="T102" s="43"/>
      <c r="U102" s="43"/>
      <c r="V102" s="43"/>
      <c r="W102" s="43"/>
      <c r="X102" s="43"/>
      <c r="Y102" s="43"/>
      <c r="Z102" s="43"/>
      <c r="AA102" s="41"/>
      <c r="AB102" s="41"/>
      <c r="AC102" s="44"/>
      <c r="AD102" s="44">
        <f t="shared" si="15"/>
        <v>3030</v>
      </c>
      <c r="AE102" s="44">
        <f t="shared" ref="AE102:AE107" si="16">N102-(O102+AC102+AD101:AD102)</f>
        <v>17818</v>
      </c>
      <c r="AF102" s="104">
        <f t="shared" si="14"/>
        <v>0.8048967791480327</v>
      </c>
      <c r="AG102" s="9"/>
      <c r="AH102" s="8"/>
      <c r="AI102" s="8"/>
      <c r="AJ102" s="8"/>
      <c r="AK102" s="8"/>
      <c r="AL102" s="8"/>
    </row>
    <row r="103" spans="1:38" s="6" customFormat="1" ht="30" x14ac:dyDescent="0.25">
      <c r="A103" s="106" t="s">
        <v>578</v>
      </c>
      <c r="B103" s="106" t="s">
        <v>579</v>
      </c>
      <c r="C103" s="8" t="s">
        <v>733</v>
      </c>
      <c r="D103" s="8" t="s">
        <v>580</v>
      </c>
      <c r="E103" s="8" t="s">
        <v>734</v>
      </c>
      <c r="F103" s="8" t="s">
        <v>582</v>
      </c>
      <c r="G103" s="8" t="s">
        <v>23</v>
      </c>
      <c r="H103" s="8">
        <v>98390</v>
      </c>
      <c r="I103" s="108" t="s">
        <v>581</v>
      </c>
      <c r="J103" s="108"/>
      <c r="K103" s="127" t="s">
        <v>32</v>
      </c>
      <c r="L103" s="108" t="s">
        <v>454</v>
      </c>
      <c r="M103" s="108" t="s">
        <v>33</v>
      </c>
      <c r="N103" s="92">
        <v>9579</v>
      </c>
      <c r="O103" s="105">
        <v>71901</v>
      </c>
      <c r="P103" s="53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>
        <f t="shared" si="15"/>
        <v>0</v>
      </c>
      <c r="AE103" s="44">
        <f t="shared" si="16"/>
        <v>-62322</v>
      </c>
      <c r="AF103" s="104">
        <f t="shared" si="14"/>
        <v>-6.5061071093015972</v>
      </c>
      <c r="AG103" s="9"/>
      <c r="AH103" s="8"/>
      <c r="AI103" s="8"/>
      <c r="AJ103" s="8"/>
      <c r="AK103" s="8"/>
      <c r="AL103" s="8"/>
    </row>
    <row r="104" spans="1:38" s="6" customFormat="1" x14ac:dyDescent="0.25">
      <c r="A104" s="106" t="s">
        <v>591</v>
      </c>
      <c r="B104" s="6" t="s">
        <v>592</v>
      </c>
      <c r="C104" s="8" t="s">
        <v>593</v>
      </c>
      <c r="D104" s="8" t="s">
        <v>594</v>
      </c>
      <c r="E104" s="8" t="s">
        <v>595</v>
      </c>
      <c r="F104" s="8" t="s">
        <v>22</v>
      </c>
      <c r="G104" s="8" t="s">
        <v>23</v>
      </c>
      <c r="H104" s="8">
        <v>98501</v>
      </c>
      <c r="I104" s="8" t="s">
        <v>214</v>
      </c>
      <c r="J104" s="8"/>
      <c r="K104" s="8" t="s">
        <v>31</v>
      </c>
      <c r="L104" s="8" t="s">
        <v>596</v>
      </c>
      <c r="M104" s="8" t="s">
        <v>35</v>
      </c>
      <c r="N104" s="92">
        <v>9579</v>
      </c>
      <c r="O104" s="105">
        <v>0</v>
      </c>
      <c r="P104" s="5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4"/>
      <c r="AD104" s="44">
        <f t="shared" si="15"/>
        <v>0</v>
      </c>
      <c r="AE104" s="44">
        <f t="shared" si="16"/>
        <v>9579</v>
      </c>
      <c r="AF104" s="104">
        <f t="shared" si="14"/>
        <v>1</v>
      </c>
      <c r="AG104" s="9"/>
      <c r="AH104" s="8"/>
      <c r="AI104" s="8"/>
      <c r="AJ104" s="8"/>
      <c r="AK104" s="8"/>
      <c r="AL104" s="8"/>
    </row>
    <row r="105" spans="1:38" s="6" customFormat="1" x14ac:dyDescent="0.25">
      <c r="A105" s="106" t="s">
        <v>419</v>
      </c>
      <c r="B105" s="6" t="s">
        <v>420</v>
      </c>
      <c r="C105" s="8" t="s">
        <v>421</v>
      </c>
      <c r="D105" s="8" t="s">
        <v>422</v>
      </c>
      <c r="E105" s="8" t="s">
        <v>423</v>
      </c>
      <c r="F105" s="8" t="s">
        <v>22</v>
      </c>
      <c r="G105" s="8" t="s">
        <v>23</v>
      </c>
      <c r="H105" s="8">
        <v>98502</v>
      </c>
      <c r="I105" s="8" t="s">
        <v>214</v>
      </c>
      <c r="J105" s="8"/>
      <c r="K105" s="8" t="s">
        <v>31</v>
      </c>
      <c r="L105" s="8" t="s">
        <v>216</v>
      </c>
      <c r="M105" s="8" t="s">
        <v>33</v>
      </c>
      <c r="N105" s="92">
        <v>9579</v>
      </c>
      <c r="O105" s="105">
        <v>0</v>
      </c>
      <c r="P105" s="5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4">
        <v>1800</v>
      </c>
      <c r="AD105" s="44">
        <f t="shared" si="15"/>
        <v>0</v>
      </c>
      <c r="AE105" s="44">
        <f t="shared" si="16"/>
        <v>7779</v>
      </c>
      <c r="AF105" s="104">
        <f t="shared" si="14"/>
        <v>0.8120889445662387</v>
      </c>
      <c r="AG105" s="9"/>
      <c r="AH105" s="8"/>
      <c r="AI105" s="8"/>
      <c r="AJ105" s="8"/>
      <c r="AK105" s="8"/>
      <c r="AL105" s="8"/>
    </row>
    <row r="106" spans="1:38" s="6" customFormat="1" ht="30" x14ac:dyDescent="0.25">
      <c r="A106" s="6" t="s">
        <v>337</v>
      </c>
      <c r="B106" s="106" t="s">
        <v>338</v>
      </c>
      <c r="C106" s="8" t="s">
        <v>339</v>
      </c>
      <c r="D106" s="8" t="s">
        <v>340</v>
      </c>
      <c r="E106" s="8" t="s">
        <v>735</v>
      </c>
      <c r="F106" s="8" t="s">
        <v>342</v>
      </c>
      <c r="G106" s="8" t="s">
        <v>736</v>
      </c>
      <c r="H106" s="8">
        <v>28803</v>
      </c>
      <c r="I106" s="108" t="s">
        <v>341</v>
      </c>
      <c r="J106" s="108"/>
      <c r="K106" s="127" t="s">
        <v>32</v>
      </c>
      <c r="L106" s="108" t="s">
        <v>454</v>
      </c>
      <c r="M106" s="108" t="s">
        <v>32</v>
      </c>
      <c r="N106" s="92">
        <v>22137</v>
      </c>
      <c r="O106" s="105">
        <v>0</v>
      </c>
      <c r="P106" s="53"/>
      <c r="Q106" s="119">
        <v>5439</v>
      </c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4"/>
      <c r="AD106" s="44">
        <v>0</v>
      </c>
      <c r="AE106" s="44">
        <f t="shared" si="16"/>
        <v>22137</v>
      </c>
      <c r="AF106" s="104">
        <f t="shared" si="14"/>
        <v>1</v>
      </c>
      <c r="AG106" s="9" t="s">
        <v>763</v>
      </c>
      <c r="AH106" s="8"/>
      <c r="AI106" s="8"/>
      <c r="AJ106" s="8"/>
      <c r="AK106" s="8"/>
      <c r="AL106" s="8"/>
    </row>
    <row r="107" spans="1:38" s="64" customFormat="1" x14ac:dyDescent="0.25">
      <c r="A107" s="117" t="s">
        <v>799</v>
      </c>
      <c r="B107" s="117" t="s">
        <v>126</v>
      </c>
      <c r="C107" s="8"/>
      <c r="D107" s="8"/>
      <c r="E107" s="8"/>
      <c r="F107" s="8"/>
      <c r="G107" s="8"/>
      <c r="H107" s="8"/>
      <c r="I107" s="108"/>
      <c r="J107" s="108"/>
      <c r="K107" s="127" t="s">
        <v>31</v>
      </c>
      <c r="L107" s="108" t="s">
        <v>800</v>
      </c>
      <c r="M107" s="108" t="s">
        <v>33</v>
      </c>
      <c r="N107" s="92">
        <v>9579</v>
      </c>
      <c r="O107" s="128">
        <v>137</v>
      </c>
      <c r="P107" s="5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4"/>
      <c r="AD107" s="44">
        <v>0</v>
      </c>
      <c r="AE107" s="44">
        <f t="shared" si="16"/>
        <v>9442</v>
      </c>
      <c r="AF107" s="104">
        <f t="shared" si="14"/>
        <v>0.98569788078087484</v>
      </c>
      <c r="AG107" s="9"/>
      <c r="AH107" s="8"/>
      <c r="AI107" s="8"/>
      <c r="AJ107" s="8"/>
      <c r="AK107" s="8"/>
      <c r="AL107" s="8"/>
    </row>
    <row r="108" spans="1:38" s="6" customFormat="1" x14ac:dyDescent="0.25">
      <c r="A108" s="110" t="s">
        <v>127</v>
      </c>
      <c r="B108" s="110" t="s">
        <v>128</v>
      </c>
      <c r="C108" s="8" t="s">
        <v>129</v>
      </c>
      <c r="D108" s="8" t="s">
        <v>130</v>
      </c>
      <c r="E108" s="8" t="s">
        <v>131</v>
      </c>
      <c r="F108" s="8" t="s">
        <v>22</v>
      </c>
      <c r="G108" s="8" t="s">
        <v>23</v>
      </c>
      <c r="H108" s="8">
        <v>98506</v>
      </c>
      <c r="I108" s="8"/>
      <c r="J108" s="8"/>
      <c r="K108" s="69" t="s">
        <v>31</v>
      </c>
      <c r="L108" s="8" t="s">
        <v>175</v>
      </c>
      <c r="M108" s="8" t="s">
        <v>33</v>
      </c>
      <c r="N108" s="52">
        <v>9579</v>
      </c>
      <c r="O108" s="6">
        <v>0</v>
      </c>
      <c r="P108" s="53"/>
      <c r="Q108" s="43"/>
      <c r="R108" s="43"/>
      <c r="S108" s="43"/>
      <c r="T108" s="43"/>
      <c r="U108" s="43">
        <v>927</v>
      </c>
      <c r="V108" s="43"/>
      <c r="W108" s="43"/>
      <c r="X108" s="43"/>
      <c r="Y108" s="43"/>
      <c r="Z108" s="43"/>
      <c r="AA108" s="41"/>
      <c r="AB108" s="41"/>
      <c r="AC108" s="44">
        <v>1800</v>
      </c>
      <c r="AD108" s="44">
        <f>SUM(P108:AB108)</f>
        <v>927</v>
      </c>
      <c r="AE108" s="44">
        <f>N108-(O108+AC108+AD106:AD108)</f>
        <v>6852</v>
      </c>
      <c r="AF108" s="104">
        <f t="shared" ref="AF108:AF112" si="17">AE108/N108</f>
        <v>0.71531475101785158</v>
      </c>
      <c r="AG108" s="9"/>
      <c r="AH108" s="8"/>
      <c r="AI108" s="8"/>
      <c r="AJ108" s="8"/>
      <c r="AK108" s="8"/>
      <c r="AL108" s="8"/>
    </row>
    <row r="109" spans="1:38" s="6" customFormat="1" ht="60" x14ac:dyDescent="0.25">
      <c r="A109" s="8" t="s">
        <v>79</v>
      </c>
      <c r="B109" s="8" t="s">
        <v>80</v>
      </c>
      <c r="C109" s="8" t="s">
        <v>132</v>
      </c>
      <c r="D109" s="8" t="s">
        <v>81</v>
      </c>
      <c r="E109" s="8" t="s">
        <v>133</v>
      </c>
      <c r="F109" s="8" t="s">
        <v>29</v>
      </c>
      <c r="G109" s="8" t="s">
        <v>23</v>
      </c>
      <c r="H109" s="66">
        <v>98405</v>
      </c>
      <c r="I109" s="8" t="s">
        <v>82</v>
      </c>
      <c r="J109" s="66"/>
      <c r="K109" s="69" t="s">
        <v>31</v>
      </c>
      <c r="L109" s="108" t="s">
        <v>618</v>
      </c>
      <c r="M109" s="70" t="s">
        <v>33</v>
      </c>
      <c r="N109" s="92">
        <v>9579</v>
      </c>
      <c r="O109" s="41" t="s">
        <v>619</v>
      </c>
      <c r="P109" s="53">
        <v>500</v>
      </c>
      <c r="Q109" s="43"/>
      <c r="R109" s="43">
        <v>3193</v>
      </c>
      <c r="S109" s="43"/>
      <c r="T109" s="43"/>
      <c r="U109" s="43"/>
      <c r="V109" s="43"/>
      <c r="W109" s="43"/>
      <c r="X109" s="43"/>
      <c r="Y109" s="43"/>
      <c r="Z109" s="43"/>
      <c r="AA109" s="41"/>
      <c r="AB109" s="41"/>
      <c r="AC109" s="44"/>
      <c r="AD109" s="44">
        <f>SUM(P109:AB109)</f>
        <v>3693</v>
      </c>
      <c r="AE109" s="44" t="e">
        <f>N109-(O109+AC109+AD108:AD109)</f>
        <v>#VALUE!</v>
      </c>
      <c r="AF109" s="104" t="e">
        <f t="shared" si="17"/>
        <v>#VALUE!</v>
      </c>
      <c r="AG109" s="9" t="s">
        <v>772</v>
      </c>
      <c r="AH109" s="8"/>
      <c r="AI109" s="8"/>
      <c r="AJ109" s="8"/>
      <c r="AK109" s="8"/>
      <c r="AL109" s="8"/>
    </row>
    <row r="110" spans="1:38" s="6" customFormat="1" ht="30" x14ac:dyDescent="0.25">
      <c r="A110" s="115" t="s">
        <v>587</v>
      </c>
      <c r="B110" s="115" t="s">
        <v>91</v>
      </c>
      <c r="C110" s="8" t="s">
        <v>588</v>
      </c>
      <c r="D110" s="8" t="s">
        <v>589</v>
      </c>
      <c r="E110" s="8" t="s">
        <v>737</v>
      </c>
      <c r="F110" s="8" t="s">
        <v>22</v>
      </c>
      <c r="G110" s="8" t="s">
        <v>23</v>
      </c>
      <c r="H110" s="8">
        <v>98502</v>
      </c>
      <c r="I110" s="108" t="s">
        <v>590</v>
      </c>
      <c r="J110" s="108"/>
      <c r="K110" s="127" t="s">
        <v>32</v>
      </c>
      <c r="L110" s="108" t="s">
        <v>454</v>
      </c>
      <c r="M110" s="108" t="s">
        <v>33</v>
      </c>
      <c r="N110" s="92">
        <v>9579</v>
      </c>
      <c r="O110" s="109">
        <v>0</v>
      </c>
      <c r="P110" s="53"/>
      <c r="Q110" s="44"/>
      <c r="R110" s="120">
        <v>3193</v>
      </c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120">
        <v>1800</v>
      </c>
      <c r="AD110" s="44">
        <v>0</v>
      </c>
      <c r="AE110" s="44">
        <f>N110-(O110+AC110+AD109:AD110)</f>
        <v>7779</v>
      </c>
      <c r="AF110" s="104">
        <f t="shared" si="17"/>
        <v>0.8120889445662387</v>
      </c>
      <c r="AG110" s="9" t="s">
        <v>779</v>
      </c>
      <c r="AH110" s="8"/>
      <c r="AI110" s="8"/>
      <c r="AJ110" s="8"/>
      <c r="AK110" s="8"/>
      <c r="AL110" s="8"/>
    </row>
    <row r="111" spans="1:38" s="6" customFormat="1" x14ac:dyDescent="0.25">
      <c r="A111" s="110" t="s">
        <v>606</v>
      </c>
      <c r="B111" s="110" t="s">
        <v>605</v>
      </c>
      <c r="C111" s="8" t="s">
        <v>607</v>
      </c>
      <c r="D111" s="8" t="s">
        <v>608</v>
      </c>
      <c r="E111" s="8" t="s">
        <v>610</v>
      </c>
      <c r="F111" s="8" t="s">
        <v>611</v>
      </c>
      <c r="G111" s="8" t="s">
        <v>23</v>
      </c>
      <c r="H111" s="8">
        <v>98282</v>
      </c>
      <c r="I111" s="8" t="s">
        <v>609</v>
      </c>
      <c r="J111" s="8" t="s">
        <v>604</v>
      </c>
      <c r="K111" s="8" t="s">
        <v>31</v>
      </c>
      <c r="L111" s="108" t="s">
        <v>618</v>
      </c>
      <c r="M111" s="108" t="s">
        <v>33</v>
      </c>
      <c r="N111" s="92">
        <v>9579</v>
      </c>
      <c r="O111" s="105" t="s">
        <v>619</v>
      </c>
      <c r="P111" s="5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4"/>
      <c r="AD111" s="44">
        <f>SUM(P111:AB111)</f>
        <v>0</v>
      </c>
      <c r="AE111" s="44" t="e">
        <f>N111-(O111+AC111+AD110:AD111)</f>
        <v>#VALUE!</v>
      </c>
      <c r="AF111" s="104" t="e">
        <f t="shared" si="17"/>
        <v>#VALUE!</v>
      </c>
      <c r="AG111" s="9"/>
      <c r="AH111" s="8"/>
      <c r="AI111" s="8"/>
      <c r="AJ111" s="8"/>
      <c r="AK111" s="8"/>
      <c r="AL111" s="8"/>
    </row>
    <row r="112" spans="1:38" s="6" customFormat="1" ht="30" x14ac:dyDescent="0.25">
      <c r="A112" s="106" t="s">
        <v>566</v>
      </c>
      <c r="B112" s="106" t="s">
        <v>567</v>
      </c>
      <c r="C112" s="8" t="s">
        <v>738</v>
      </c>
      <c r="D112" s="8" t="s">
        <v>568</v>
      </c>
      <c r="E112" s="8" t="s">
        <v>739</v>
      </c>
      <c r="F112" s="8" t="s">
        <v>503</v>
      </c>
      <c r="G112" s="8" t="s">
        <v>23</v>
      </c>
      <c r="H112" s="8">
        <v>98584</v>
      </c>
      <c r="I112" s="108" t="s">
        <v>569</v>
      </c>
      <c r="J112" s="108"/>
      <c r="K112" s="127" t="s">
        <v>32</v>
      </c>
      <c r="L112" s="108" t="s">
        <v>454</v>
      </c>
      <c r="M112" s="108" t="s">
        <v>33</v>
      </c>
      <c r="N112" s="92">
        <v>9579</v>
      </c>
      <c r="O112" s="105">
        <v>158</v>
      </c>
      <c r="P112" s="5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4"/>
      <c r="AD112" s="44">
        <f>SUM(P112:AB112)</f>
        <v>0</v>
      </c>
      <c r="AE112" s="44">
        <f>N112-(O112+AC112+AD111:AD112)</f>
        <v>9421</v>
      </c>
      <c r="AF112" s="104">
        <f t="shared" si="17"/>
        <v>0.98350558513414765</v>
      </c>
      <c r="AG112" s="9"/>
      <c r="AH112" s="8"/>
      <c r="AI112" s="8"/>
      <c r="AJ112" s="8"/>
      <c r="AK112" s="8"/>
      <c r="AL112" s="8"/>
    </row>
    <row r="113" spans="1:33" x14ac:dyDescent="0.25">
      <c r="O113" s="22" t="s">
        <v>39</v>
      </c>
      <c r="P113" s="45">
        <f>SUM(P4:P112)-750-1000-500</f>
        <v>15500</v>
      </c>
      <c r="Q113" s="45">
        <f>89590-(R113+P113+S113)</f>
        <v>31802</v>
      </c>
      <c r="R113" s="45">
        <f>(4*3193)+4*(7379)</f>
        <v>42288</v>
      </c>
      <c r="S113" s="45">
        <v>0</v>
      </c>
      <c r="T113" s="45">
        <v>8750</v>
      </c>
      <c r="U113" s="45">
        <v>7146</v>
      </c>
      <c r="V113" s="45">
        <v>1000</v>
      </c>
      <c r="W113" s="45">
        <v>17063</v>
      </c>
      <c r="X113" s="45">
        <v>1000</v>
      </c>
      <c r="Y113" s="45">
        <v>500</v>
      </c>
      <c r="Z113" s="45">
        <v>1462</v>
      </c>
      <c r="AA113" s="45">
        <v>0</v>
      </c>
      <c r="AB113" s="45">
        <v>10000</v>
      </c>
      <c r="AC113" s="46">
        <f>SUM(AC4:AC112)-1800</f>
        <v>43200</v>
      </c>
      <c r="AD113" s="130">
        <f t="shared" ref="AD113:AD115" si="18">SUM(P113:AB113)</f>
        <v>136511</v>
      </c>
    </row>
    <row r="114" spans="1:33" x14ac:dyDescent="0.25">
      <c r="O114" s="23" t="s">
        <v>40</v>
      </c>
      <c r="P114" s="48">
        <f>SUM(P4:P112)-750-1000-500-500</f>
        <v>15000</v>
      </c>
      <c r="Q114" s="48">
        <f>SUM(Q4:Q112)-5439-4043-2934-5439-5439-5439-5439-5439</f>
        <v>57638</v>
      </c>
      <c r="R114" s="48">
        <f>SUM(R4:R112)-7379-7379-7379-7379-3193</f>
        <v>20151</v>
      </c>
      <c r="S114" s="48">
        <f t="shared" ref="S114:AB114" si="19">SUM(S4:S112)</f>
        <v>0</v>
      </c>
      <c r="T114" s="48">
        <f>SUM(T4:T112)-4375-4375-4375-4375</f>
        <v>8750</v>
      </c>
      <c r="U114" s="48">
        <f t="shared" si="19"/>
        <v>7146</v>
      </c>
      <c r="V114" s="48">
        <f t="shared" si="19"/>
        <v>1000</v>
      </c>
      <c r="W114" s="48">
        <f t="shared" si="19"/>
        <v>17063</v>
      </c>
      <c r="X114" s="48">
        <f t="shared" si="19"/>
        <v>1000</v>
      </c>
      <c r="Y114" s="48">
        <f t="shared" si="19"/>
        <v>500</v>
      </c>
      <c r="Z114" s="48">
        <f t="shared" si="19"/>
        <v>0</v>
      </c>
      <c r="AA114" s="48">
        <f t="shared" si="19"/>
        <v>0</v>
      </c>
      <c r="AB114" s="48">
        <f t="shared" si="19"/>
        <v>0</v>
      </c>
      <c r="AC114" s="49">
        <f>SUM(AC4:AC112)-1800-1800</f>
        <v>41400</v>
      </c>
      <c r="AD114" s="131">
        <f t="shared" si="18"/>
        <v>128248</v>
      </c>
    </row>
    <row r="115" spans="1:33" s="7" customFormat="1" x14ac:dyDescent="0.25">
      <c r="N115" s="14"/>
      <c r="O115" s="22" t="s">
        <v>41</v>
      </c>
      <c r="P115" s="47">
        <f t="shared" ref="P115:AC115" si="20">P113-P114</f>
        <v>500</v>
      </c>
      <c r="Q115" s="47">
        <f t="shared" si="20"/>
        <v>-25836</v>
      </c>
      <c r="R115" s="47">
        <f t="shared" si="20"/>
        <v>22137</v>
      </c>
      <c r="S115" s="47">
        <f t="shared" si="20"/>
        <v>0</v>
      </c>
      <c r="T115" s="47">
        <f t="shared" si="20"/>
        <v>0</v>
      </c>
      <c r="U115" s="47">
        <f t="shared" si="20"/>
        <v>0</v>
      </c>
      <c r="V115" s="47">
        <f t="shared" si="20"/>
        <v>0</v>
      </c>
      <c r="W115" s="47">
        <f t="shared" si="20"/>
        <v>0</v>
      </c>
      <c r="X115" s="47">
        <f t="shared" si="20"/>
        <v>0</v>
      </c>
      <c r="Y115" s="47">
        <f t="shared" si="20"/>
        <v>0</v>
      </c>
      <c r="Z115" s="47">
        <f t="shared" si="20"/>
        <v>1462</v>
      </c>
      <c r="AA115" s="47">
        <f t="shared" si="20"/>
        <v>0</v>
      </c>
      <c r="AB115" s="47">
        <f t="shared" si="20"/>
        <v>10000</v>
      </c>
      <c r="AC115" s="51">
        <f t="shared" si="20"/>
        <v>1800</v>
      </c>
      <c r="AD115" s="130">
        <f t="shared" si="18"/>
        <v>8263</v>
      </c>
      <c r="AF115" s="61"/>
      <c r="AG115" s="40"/>
    </row>
    <row r="116" spans="1:33" ht="24.75" x14ac:dyDescent="0.25">
      <c r="O116" s="22" t="s">
        <v>621</v>
      </c>
      <c r="P116" s="53">
        <f t="shared" ref="P116:W116" si="21">SUM(P4:P112)</f>
        <v>17750</v>
      </c>
      <c r="Q116" s="53">
        <f t="shared" si="21"/>
        <v>97249</v>
      </c>
      <c r="R116" s="53">
        <f t="shared" si="21"/>
        <v>52860</v>
      </c>
      <c r="S116" s="53">
        <f t="shared" si="21"/>
        <v>0</v>
      </c>
      <c r="T116" s="53">
        <f t="shared" si="21"/>
        <v>26250</v>
      </c>
      <c r="U116" s="53">
        <f t="shared" si="21"/>
        <v>7146</v>
      </c>
      <c r="V116" s="53">
        <f t="shared" si="21"/>
        <v>1000</v>
      </c>
      <c r="W116" s="53">
        <f t="shared" si="21"/>
        <v>17063</v>
      </c>
      <c r="X116" s="53"/>
      <c r="Y116" s="53">
        <f>SUM(Y4:Y112)</f>
        <v>500</v>
      </c>
      <c r="Z116" s="53">
        <f>SUM(Z4:Z112)</f>
        <v>0</v>
      </c>
      <c r="AA116" s="53">
        <f>SUM(AA4:AA112)</f>
        <v>0</v>
      </c>
      <c r="AB116" s="53">
        <f>SUM(AB4:AB112)</f>
        <v>0</v>
      </c>
      <c r="AC116" s="54">
        <v>0</v>
      </c>
      <c r="AD116" s="43">
        <f>SUM(P116:AC116)</f>
        <v>219818</v>
      </c>
    </row>
    <row r="117" spans="1:33" x14ac:dyDescent="0.25">
      <c r="T117" s="64" t="s">
        <v>143</v>
      </c>
    </row>
    <row r="118" spans="1:33" x14ac:dyDescent="0.25">
      <c r="T118" s="65">
        <f>SUM(P115:S115)</f>
        <v>-3199</v>
      </c>
      <c r="AC118" s="26"/>
      <c r="AF118" s="62"/>
    </row>
    <row r="119" spans="1:33" x14ac:dyDescent="0.25">
      <c r="A119" s="10"/>
      <c r="B119" s="10"/>
      <c r="C119" s="10"/>
      <c r="D119" s="10"/>
      <c r="E119" s="10"/>
      <c r="F119" s="10"/>
      <c r="G119" s="10"/>
      <c r="H119" s="10"/>
      <c r="I119" s="11"/>
      <c r="J119" s="1"/>
      <c r="M119" s="7"/>
      <c r="N119" s="14"/>
      <c r="AC119" s="26"/>
      <c r="AF119" s="62"/>
    </row>
    <row r="120" spans="1:33" x14ac:dyDescent="0.25">
      <c r="P120" s="19" t="s">
        <v>146</v>
      </c>
    </row>
    <row r="121" spans="1:33" x14ac:dyDescent="0.25">
      <c r="P121" s="53"/>
    </row>
    <row r="122" spans="1:33" x14ac:dyDescent="0.25">
      <c r="P122" s="63">
        <f>AD116-89590</f>
        <v>130228</v>
      </c>
      <c r="Q122" s="8" t="s">
        <v>764</v>
      </c>
    </row>
    <row r="123" spans="1:33" x14ac:dyDescent="0.25">
      <c r="U123" s="43"/>
    </row>
    <row r="124" spans="1:33" x14ac:dyDescent="0.25">
      <c r="N124" s="92"/>
      <c r="O124" s="8"/>
      <c r="S124" s="8" t="s">
        <v>629</v>
      </c>
      <c r="AC124" s="8"/>
      <c r="AF124" s="92"/>
      <c r="AG124" s="8"/>
    </row>
    <row r="125" spans="1:33" x14ac:dyDescent="0.25">
      <c r="N125" s="92"/>
      <c r="O125" s="8"/>
      <c r="S125" s="43">
        <f>U113+V113+X113+Y113</f>
        <v>9646</v>
      </c>
      <c r="U125" s="43"/>
      <c r="AC125" s="8"/>
      <c r="AF125" s="92"/>
      <c r="AG125" s="8"/>
    </row>
    <row r="126" spans="1:33" x14ac:dyDescent="0.25">
      <c r="N126" s="92"/>
      <c r="O126" s="8"/>
      <c r="AC126" s="8"/>
      <c r="AF126" s="92"/>
      <c r="AG126" s="8"/>
    </row>
    <row r="127" spans="1:33" x14ac:dyDescent="0.25">
      <c r="N127" s="92"/>
      <c r="O127" s="8"/>
      <c r="P127" s="53"/>
      <c r="AC127" s="8"/>
      <c r="AF127" s="92"/>
      <c r="AG127" s="8"/>
    </row>
    <row r="128" spans="1:33" x14ac:dyDescent="0.25">
      <c r="N128" s="92"/>
      <c r="O128" s="8"/>
      <c r="P128" s="53"/>
      <c r="AC128" s="8"/>
      <c r="AF128" s="92"/>
      <c r="AG128" s="8"/>
    </row>
    <row r="131" spans="17:17" x14ac:dyDescent="0.25">
      <c r="Q131" s="43"/>
    </row>
  </sheetData>
  <sortState ref="A3:AL112">
    <sortCondition ref="A3:A112"/>
  </sortState>
  <hyperlinks>
    <hyperlink ref="D28" r:id="rId1" display="mailto:hayleysc@gmail.com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D10" zoomScale="190" zoomScaleNormal="190" workbookViewId="0">
      <selection activeCell="I21" sqref="I21"/>
    </sheetView>
  </sheetViews>
  <sheetFormatPr defaultRowHeight="15" x14ac:dyDescent="0.25"/>
  <cols>
    <col min="1" max="1" width="13.7109375" customWidth="1"/>
    <col min="3" max="3" width="13.5703125" customWidth="1"/>
    <col min="9" max="9" width="14" customWidth="1"/>
  </cols>
  <sheetData>
    <row r="1" spans="1:17" ht="14.45" x14ac:dyDescent="0.35">
      <c r="A1" t="s">
        <v>186</v>
      </c>
    </row>
    <row r="2" spans="1:17" ht="14.45" x14ac:dyDescent="0.35">
      <c r="A2" s="3"/>
      <c r="B2" s="3" t="s">
        <v>5</v>
      </c>
      <c r="C2" s="94">
        <v>0.25</v>
      </c>
      <c r="D2" s="94">
        <v>0.24</v>
      </c>
      <c r="E2" s="94">
        <v>0.23</v>
      </c>
      <c r="F2" s="94">
        <v>0.22</v>
      </c>
      <c r="G2" s="94">
        <v>0.21</v>
      </c>
      <c r="H2" s="94">
        <v>0.2</v>
      </c>
      <c r="I2" s="94">
        <v>0.19</v>
      </c>
      <c r="J2" s="94">
        <v>0.18</v>
      </c>
      <c r="K2" s="94">
        <v>0.17</v>
      </c>
      <c r="L2" s="94">
        <v>0.16</v>
      </c>
      <c r="M2" s="94">
        <v>0.15</v>
      </c>
      <c r="N2" s="94">
        <v>0.14000000000000001</v>
      </c>
      <c r="O2" s="3"/>
      <c r="P2" s="3"/>
      <c r="Q2" s="3"/>
    </row>
    <row r="3" spans="1:17" ht="14.45" x14ac:dyDescent="0.35">
      <c r="A3" s="4" t="s">
        <v>42</v>
      </c>
      <c r="B3" s="4">
        <v>9579</v>
      </c>
      <c r="C3" s="95">
        <f>C2*$B$3</f>
        <v>2394.75</v>
      </c>
      <c r="D3" s="95">
        <f t="shared" ref="D3:N3" si="0">D2*$B$3</f>
        <v>2298.96</v>
      </c>
      <c r="E3" s="95">
        <f t="shared" si="0"/>
        <v>2203.17</v>
      </c>
      <c r="F3" s="95">
        <f t="shared" si="0"/>
        <v>2107.38</v>
      </c>
      <c r="G3" s="95">
        <f t="shared" si="0"/>
        <v>2011.59</v>
      </c>
      <c r="H3" s="95">
        <f t="shared" si="0"/>
        <v>1915.8000000000002</v>
      </c>
      <c r="I3" s="95">
        <f t="shared" si="0"/>
        <v>1820.01</v>
      </c>
      <c r="J3" s="95">
        <f t="shared" si="0"/>
        <v>1724.22</v>
      </c>
      <c r="K3" s="95">
        <f t="shared" si="0"/>
        <v>1628.43</v>
      </c>
      <c r="L3" s="95">
        <f t="shared" si="0"/>
        <v>1532.64</v>
      </c>
      <c r="M3" s="99">
        <f>M2*$B$3</f>
        <v>1436.85</v>
      </c>
      <c r="N3" s="95">
        <f t="shared" si="0"/>
        <v>1341.0600000000002</v>
      </c>
      <c r="O3" s="3"/>
      <c r="P3" s="3"/>
      <c r="Q3" s="3"/>
    </row>
    <row r="4" spans="1:17" ht="14.45" x14ac:dyDescent="0.35">
      <c r="A4" s="4" t="s">
        <v>43</v>
      </c>
      <c r="B4" s="4">
        <v>22137</v>
      </c>
      <c r="C4" s="95">
        <f>C2*$B$4</f>
        <v>5534.25</v>
      </c>
      <c r="D4" s="95">
        <f t="shared" ref="D4:N4" si="1">D2*$B$4</f>
        <v>5312.88</v>
      </c>
      <c r="E4" s="95">
        <f t="shared" si="1"/>
        <v>5091.51</v>
      </c>
      <c r="F4" s="95">
        <f t="shared" si="1"/>
        <v>4870.1400000000003</v>
      </c>
      <c r="G4" s="95">
        <f t="shared" si="1"/>
        <v>4648.7699999999995</v>
      </c>
      <c r="H4" s="95">
        <f t="shared" si="1"/>
        <v>4427.4000000000005</v>
      </c>
      <c r="I4" s="95">
        <f t="shared" si="1"/>
        <v>4206.03</v>
      </c>
      <c r="J4" s="95">
        <f t="shared" si="1"/>
        <v>3984.66</v>
      </c>
      <c r="K4" s="95">
        <f t="shared" si="1"/>
        <v>3763.2900000000004</v>
      </c>
      <c r="L4" s="95">
        <f t="shared" si="1"/>
        <v>3541.92</v>
      </c>
      <c r="M4" s="95">
        <f t="shared" si="1"/>
        <v>3320.5499999999997</v>
      </c>
      <c r="N4" s="95">
        <f t="shared" si="1"/>
        <v>3099.1800000000003</v>
      </c>
      <c r="O4" s="3"/>
      <c r="P4" s="3"/>
      <c r="Q4" s="3"/>
    </row>
    <row r="6" spans="1:17" ht="14.45" x14ac:dyDescent="0.35">
      <c r="A6" s="5" t="s">
        <v>187</v>
      </c>
    </row>
    <row r="7" spans="1:17" s="6" customFormat="1" ht="14.45" x14ac:dyDescent="0.35">
      <c r="A7" s="3"/>
      <c r="B7" s="3" t="s">
        <v>5</v>
      </c>
      <c r="C7" s="94">
        <v>0.25</v>
      </c>
      <c r="D7" s="94">
        <v>0.24</v>
      </c>
      <c r="E7" s="94">
        <v>0.23</v>
      </c>
      <c r="F7" s="94">
        <v>0.22</v>
      </c>
      <c r="G7" s="94">
        <v>0.21</v>
      </c>
      <c r="H7" s="94">
        <v>0.2</v>
      </c>
      <c r="I7" s="94">
        <v>0.19</v>
      </c>
      <c r="J7" s="94">
        <v>0.18</v>
      </c>
      <c r="K7" s="94">
        <v>0.17</v>
      </c>
      <c r="L7" s="94">
        <v>0.16</v>
      </c>
      <c r="M7" s="94">
        <v>0.15</v>
      </c>
      <c r="N7" s="94">
        <v>0.14000000000000001</v>
      </c>
      <c r="O7" s="3"/>
      <c r="P7" s="3"/>
      <c r="Q7" s="3"/>
    </row>
    <row r="8" spans="1:17" s="6" customFormat="1" ht="14.45" x14ac:dyDescent="0.35">
      <c r="A8" s="4" t="s">
        <v>42</v>
      </c>
      <c r="B8" s="4">
        <v>9579</v>
      </c>
      <c r="C8" s="4">
        <v>2400</v>
      </c>
      <c r="D8" s="4">
        <v>2298</v>
      </c>
      <c r="E8" s="4">
        <v>2202</v>
      </c>
      <c r="F8" s="4">
        <v>2100</v>
      </c>
      <c r="G8" s="4">
        <v>2010</v>
      </c>
      <c r="H8" s="4">
        <v>1914</v>
      </c>
      <c r="I8" s="98">
        <v>1800</v>
      </c>
      <c r="J8" s="4">
        <v>1722</v>
      </c>
      <c r="K8" s="4">
        <v>1626</v>
      </c>
      <c r="L8" s="4">
        <v>1533</v>
      </c>
      <c r="M8" s="98">
        <v>1425</v>
      </c>
      <c r="N8" s="4">
        <v>1341</v>
      </c>
      <c r="O8" s="3"/>
      <c r="P8" s="3"/>
      <c r="Q8" s="3"/>
    </row>
    <row r="9" spans="1:17" s="6" customFormat="1" ht="14.45" x14ac:dyDescent="0.35">
      <c r="A9" s="4" t="s">
        <v>43</v>
      </c>
      <c r="B9" s="4">
        <v>22137</v>
      </c>
      <c r="C9" s="98">
        <v>5520</v>
      </c>
      <c r="D9" s="4">
        <v>5313</v>
      </c>
      <c r="E9" s="4">
        <v>5091</v>
      </c>
      <c r="F9" s="4">
        <v>4869</v>
      </c>
      <c r="G9" s="4">
        <v>4647</v>
      </c>
      <c r="H9" s="98">
        <v>4425</v>
      </c>
      <c r="I9" s="100">
        <v>4200</v>
      </c>
      <c r="J9" s="4">
        <v>3984</v>
      </c>
      <c r="K9" s="4">
        <v>3762</v>
      </c>
      <c r="L9" s="4">
        <v>3540</v>
      </c>
      <c r="M9" s="4">
        <v>3321</v>
      </c>
      <c r="N9" s="4">
        <v>3099</v>
      </c>
      <c r="O9" s="3"/>
      <c r="P9" s="3"/>
      <c r="Q9" s="3"/>
    </row>
    <row r="10" spans="1:17" s="6" customFormat="1" ht="14.45" x14ac:dyDescent="0.35"/>
    <row r="11" spans="1:17" s="6" customFormat="1" ht="14.45" x14ac:dyDescent="0.35">
      <c r="A11" s="5" t="s">
        <v>188</v>
      </c>
    </row>
    <row r="12" spans="1:17" s="96" customFormat="1" ht="14.45" x14ac:dyDescent="0.35">
      <c r="A12" s="101" t="s">
        <v>209</v>
      </c>
      <c r="B12" s="102">
        <v>1845</v>
      </c>
      <c r="M12" s="96" t="s">
        <v>633</v>
      </c>
      <c r="N12" s="96">
        <f>B4-B3</f>
        <v>12558</v>
      </c>
    </row>
    <row r="13" spans="1:17" s="96" customFormat="1" ht="14.45" x14ac:dyDescent="0.35">
      <c r="A13" s="101" t="s">
        <v>189</v>
      </c>
      <c r="B13" s="101">
        <v>5424</v>
      </c>
      <c r="D13" s="96">
        <f>1390/3</f>
        <v>463.33333333333331</v>
      </c>
    </row>
    <row r="14" spans="1:17" ht="14.45" x14ac:dyDescent="0.35">
      <c r="A14" s="101" t="s">
        <v>190</v>
      </c>
      <c r="B14" s="101">
        <v>1389</v>
      </c>
      <c r="C14">
        <f>1389/9579</f>
        <v>0.14500469777638583</v>
      </c>
      <c r="D14">
        <f>463*3</f>
        <v>1389</v>
      </c>
      <c r="H14">
        <f>1500/9579</f>
        <v>0.15659254619480112</v>
      </c>
    </row>
    <row r="15" spans="1:17" s="96" customFormat="1" ht="14.45" x14ac:dyDescent="0.35">
      <c r="A15" s="101" t="s">
        <v>191</v>
      </c>
      <c r="B15" s="101">
        <v>4320</v>
      </c>
      <c r="C15" s="97">
        <f>4320/22137</f>
        <v>0.1951483940913403</v>
      </c>
      <c r="D15" s="97">
        <f>1440*3</f>
        <v>4320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</row>
    <row r="16" spans="1:17" s="96" customFormat="1" ht="14.45" x14ac:dyDescent="0.3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17" s="96" customFormat="1" ht="14.45" x14ac:dyDescent="0.35">
      <c r="A17" s="97"/>
      <c r="B17" s="97"/>
      <c r="C17" s="103" t="s">
        <v>197</v>
      </c>
      <c r="D17" s="103"/>
      <c r="E17" s="97"/>
      <c r="F17" s="97"/>
      <c r="G17" s="97"/>
      <c r="H17" s="97"/>
      <c r="I17" s="116" t="s">
        <v>751</v>
      </c>
      <c r="J17" s="116"/>
      <c r="K17" s="97"/>
      <c r="L17" s="97" t="s">
        <v>632</v>
      </c>
      <c r="M17" s="97"/>
      <c r="N17" s="97"/>
      <c r="O17" s="97"/>
      <c r="P17" s="97"/>
      <c r="Q17" s="97"/>
    </row>
    <row r="18" spans="1:17" s="96" customFormat="1" x14ac:dyDescent="0.25">
      <c r="A18" s="97" t="s">
        <v>192</v>
      </c>
      <c r="B18" s="97"/>
      <c r="C18" s="103" t="s">
        <v>194</v>
      </c>
      <c r="D18" s="103">
        <v>957</v>
      </c>
      <c r="E18" s="97" t="s">
        <v>198</v>
      </c>
      <c r="F18" s="97"/>
      <c r="G18" s="97" t="s">
        <v>201</v>
      </c>
      <c r="H18" s="97">
        <v>1200</v>
      </c>
      <c r="I18" s="116" t="s">
        <v>755</v>
      </c>
      <c r="J18" s="116">
        <v>0</v>
      </c>
      <c r="K18" s="97">
        <f>J18/B3</f>
        <v>0</v>
      </c>
      <c r="L18" s="97" t="s">
        <v>201</v>
      </c>
      <c r="M18" s="97"/>
      <c r="N18" s="97"/>
      <c r="O18" s="97"/>
      <c r="P18" s="97"/>
      <c r="Q18" s="97"/>
    </row>
    <row r="19" spans="1:17" s="96" customFormat="1" x14ac:dyDescent="0.25">
      <c r="A19" s="97" t="s">
        <v>193</v>
      </c>
      <c r="B19" s="97"/>
      <c r="C19" s="103" t="s">
        <v>193</v>
      </c>
      <c r="D19" s="103">
        <v>5424</v>
      </c>
      <c r="E19" s="5" t="s">
        <v>193</v>
      </c>
      <c r="F19" s="97"/>
      <c r="G19" s="97" t="s">
        <v>202</v>
      </c>
      <c r="H19" s="97">
        <v>5500</v>
      </c>
      <c r="I19" s="116" t="s">
        <v>753</v>
      </c>
      <c r="J19" s="116">
        <v>5439</v>
      </c>
      <c r="K19" s="97">
        <f>J19/22137</f>
        <v>0.2456972489497222</v>
      </c>
      <c r="L19" s="97">
        <f>0.25*B4</f>
        <v>5534.25</v>
      </c>
      <c r="M19" s="97"/>
      <c r="N19" s="97"/>
      <c r="O19" s="97"/>
      <c r="P19" s="97"/>
      <c r="Q19" s="97"/>
    </row>
    <row r="20" spans="1:17" s="96" customFormat="1" x14ac:dyDescent="0.25">
      <c r="A20" s="97" t="s">
        <v>195</v>
      </c>
      <c r="B20" s="97"/>
      <c r="C20" s="103" t="s">
        <v>195</v>
      </c>
      <c r="D20" s="103">
        <v>957</v>
      </c>
      <c r="E20" s="5" t="s">
        <v>199</v>
      </c>
      <c r="F20" s="97"/>
      <c r="G20" s="97" t="s">
        <v>203</v>
      </c>
      <c r="H20" s="97">
        <v>900</v>
      </c>
      <c r="I20" s="116" t="s">
        <v>756</v>
      </c>
      <c r="J20" s="116">
        <v>0</v>
      </c>
      <c r="K20" s="97"/>
      <c r="L20" s="97"/>
      <c r="M20" s="97"/>
      <c r="N20" s="97"/>
      <c r="O20" s="97"/>
      <c r="P20" s="97"/>
      <c r="Q20" s="97"/>
    </row>
    <row r="21" spans="1:17" s="96" customFormat="1" x14ac:dyDescent="0.25">
      <c r="A21" s="97" t="s">
        <v>196</v>
      </c>
      <c r="B21" s="97"/>
      <c r="C21" s="103" t="s">
        <v>200</v>
      </c>
      <c r="D21" s="103">
        <v>4320</v>
      </c>
      <c r="E21" s="97" t="s">
        <v>200</v>
      </c>
      <c r="F21" s="97"/>
      <c r="G21" s="97" t="s">
        <v>204</v>
      </c>
      <c r="H21" s="97">
        <v>4500</v>
      </c>
      <c r="I21" s="116" t="s">
        <v>636</v>
      </c>
      <c r="J21" s="116">
        <v>4317</v>
      </c>
      <c r="K21" s="97">
        <f>J21/B4</f>
        <v>0.19501287437322129</v>
      </c>
      <c r="L21" s="97"/>
      <c r="M21" s="97">
        <f>0.16*22137</f>
        <v>3541.92</v>
      </c>
      <c r="N21" s="97"/>
      <c r="O21" s="97"/>
      <c r="P21" s="97"/>
      <c r="Q21" s="97"/>
    </row>
    <row r="22" spans="1:17" s="96" customFormat="1" x14ac:dyDescent="0.25">
      <c r="A22" s="97"/>
      <c r="B22" s="97"/>
      <c r="C22" s="97"/>
      <c r="D22" s="97"/>
      <c r="E22" s="97"/>
      <c r="F22" s="97"/>
      <c r="G22" s="97"/>
      <c r="H22" s="97">
        <v>9579</v>
      </c>
      <c r="I22" s="97">
        <v>9579</v>
      </c>
      <c r="J22" s="97">
        <f>I23-I22</f>
        <v>7119</v>
      </c>
      <c r="K22" s="97" t="s">
        <v>638</v>
      </c>
      <c r="L22" s="97"/>
      <c r="M22" s="97"/>
      <c r="N22" s="97"/>
      <c r="O22" s="97"/>
      <c r="P22" s="97"/>
      <c r="Q22" s="97"/>
    </row>
    <row r="23" spans="1:17" s="96" customFormat="1" x14ac:dyDescent="0.25">
      <c r="A23" s="5" t="s">
        <v>205</v>
      </c>
      <c r="B23" s="97">
        <f>1848/9138</f>
        <v>0.20223243598161522</v>
      </c>
      <c r="C23" s="97">
        <f>1845/3</f>
        <v>615</v>
      </c>
      <c r="D23" s="97"/>
      <c r="E23" s="97"/>
      <c r="F23" s="97"/>
      <c r="G23" s="97"/>
      <c r="H23" s="97">
        <f>B4-J21</f>
        <v>17820</v>
      </c>
      <c r="I23" s="97">
        <f>22137-J19</f>
        <v>16698</v>
      </c>
      <c r="K23" s="97" t="s">
        <v>639</v>
      </c>
      <c r="L23" s="97"/>
      <c r="M23" s="97"/>
      <c r="N23" s="97"/>
      <c r="O23" s="97"/>
      <c r="P23" s="97"/>
      <c r="Q23" s="97"/>
    </row>
    <row r="24" spans="1:17" s="96" customFormat="1" x14ac:dyDescent="0.25">
      <c r="A24" s="5" t="s">
        <v>206</v>
      </c>
      <c r="B24" s="97">
        <f>1845/9138</f>
        <v>0.20190413657255418</v>
      </c>
      <c r="C24" s="97"/>
      <c r="D24" s="97"/>
      <c r="E24" s="97"/>
      <c r="F24" s="97"/>
      <c r="G24" s="97"/>
      <c r="H24" s="97">
        <f>H23-H22</f>
        <v>8241</v>
      </c>
      <c r="I24" s="97" t="s">
        <v>634</v>
      </c>
      <c r="J24" s="97"/>
      <c r="K24" s="97"/>
      <c r="L24" s="97"/>
      <c r="M24" s="97"/>
      <c r="N24" s="97"/>
      <c r="O24" s="97"/>
      <c r="P24" s="97"/>
      <c r="Q24" s="97"/>
    </row>
    <row r="25" spans="1:17" s="96" customFormat="1" x14ac:dyDescent="0.25">
      <c r="A25" s="5" t="s">
        <v>207</v>
      </c>
      <c r="I25" s="96">
        <f>4317-4425</f>
        <v>-108</v>
      </c>
    </row>
    <row r="26" spans="1:17" s="96" customFormat="1" x14ac:dyDescent="0.25">
      <c r="A26" s="5" t="s">
        <v>208</v>
      </c>
    </row>
    <row r="27" spans="1:17" s="96" customFormat="1" x14ac:dyDescent="0.25"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s="96" customFormat="1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s="96" customFormat="1" x14ac:dyDescent="0.25"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s="96" customFormat="1" x14ac:dyDescent="0.25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s="96" customFormat="1" x14ac:dyDescent="0.25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s="96" customFormat="1" x14ac:dyDescent="0.25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s="96" customFormat="1" x14ac:dyDescent="0.25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s="96" customFormat="1" x14ac:dyDescent="0.25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s="96" customFormat="1" x14ac:dyDescent="0.2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s="96" customFormat="1" x14ac:dyDescent="0.2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7" s="96" customFormat="1" x14ac:dyDescent="0.2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s="96" customFormat="1" x14ac:dyDescent="0.25"/>
    <row r="39" spans="1:17" s="96" customFormat="1" x14ac:dyDescent="0.25"/>
    <row r="40" spans="1:17" s="96" customFormat="1" x14ac:dyDescent="0.25"/>
    <row r="41" spans="1:17" s="96" customFormat="1" x14ac:dyDescent="0.25"/>
    <row r="42" spans="1:17" s="96" customFormat="1" x14ac:dyDescent="0.25"/>
    <row r="43" spans="1:17" s="96" customFormat="1" x14ac:dyDescent="0.25"/>
    <row r="44" spans="1:17" s="96" customFormat="1" x14ac:dyDescent="0.25"/>
    <row r="45" spans="1:17" s="96" customFormat="1" x14ac:dyDescent="0.25"/>
    <row r="46" spans="1:17" s="96" customFormat="1" x14ac:dyDescent="0.25"/>
    <row r="47" spans="1:17" s="96" customFormat="1" x14ac:dyDescent="0.25"/>
    <row r="48" spans="1:17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="130" zoomScaleNormal="130" workbookViewId="0">
      <selection activeCell="B4" sqref="B4"/>
    </sheetView>
  </sheetViews>
  <sheetFormatPr defaultRowHeight="15" x14ac:dyDescent="0.25"/>
  <sheetData>
    <row r="1" spans="1:1" s="6" customFormat="1" ht="14.45" x14ac:dyDescent="0.35">
      <c r="A1" s="6" t="s">
        <v>182</v>
      </c>
    </row>
    <row r="2" spans="1:1" s="6" customFormat="1" ht="14.45" x14ac:dyDescent="0.35">
      <c r="A2" s="6" t="s">
        <v>177</v>
      </c>
    </row>
    <row r="3" spans="1:1" s="6" customFormat="1" ht="14.45" x14ac:dyDescent="0.35"/>
    <row r="4" spans="1:1" ht="14.45" x14ac:dyDescent="0.35">
      <c r="A4" s="93" t="s">
        <v>178</v>
      </c>
    </row>
    <row r="5" spans="1:1" s="6" customFormat="1" ht="14.45" x14ac:dyDescent="0.35">
      <c r="A5" s="93" t="s">
        <v>183</v>
      </c>
    </row>
    <row r="6" spans="1:1" s="6" customFormat="1" ht="14.45" x14ac:dyDescent="0.35">
      <c r="A6" s="93" t="s">
        <v>184</v>
      </c>
    </row>
    <row r="7" spans="1:1" s="6" customFormat="1" ht="14.45" x14ac:dyDescent="0.35">
      <c r="A7" s="93"/>
    </row>
    <row r="8" spans="1:1" s="6" customFormat="1" ht="14.45" x14ac:dyDescent="0.35">
      <c r="A8" s="93" t="s">
        <v>179</v>
      </c>
    </row>
    <row r="9" spans="1:1" s="6" customFormat="1" ht="14.45" x14ac:dyDescent="0.35">
      <c r="A9" s="93"/>
    </row>
    <row r="10" spans="1:1" ht="14.45" x14ac:dyDescent="0.35">
      <c r="A10" s="93" t="s">
        <v>180</v>
      </c>
    </row>
    <row r="11" spans="1:1" s="6" customFormat="1" ht="14.45" x14ac:dyDescent="0.35">
      <c r="A11" s="93"/>
    </row>
    <row r="12" spans="1:1" ht="14.45" x14ac:dyDescent="0.35">
      <c r="A12" s="93" t="s">
        <v>181</v>
      </c>
    </row>
    <row r="14" spans="1:1" ht="14.45" x14ac:dyDescent="0.35">
      <c r="A14" t="s">
        <v>752</v>
      </c>
    </row>
    <row r="15" spans="1:1" x14ac:dyDescent="0.25">
      <c r="A15" t="s">
        <v>754</v>
      </c>
    </row>
    <row r="16" spans="1:1" s="6" customFormat="1" x14ac:dyDescent="0.25"/>
    <row r="17" spans="1:1" s="6" customFormat="1" x14ac:dyDescent="0.25"/>
    <row r="18" spans="1:1" s="6" customFormat="1" x14ac:dyDescent="0.25"/>
    <row r="19" spans="1:1" x14ac:dyDescent="0.25">
      <c r="A19" s="84"/>
    </row>
    <row r="21" spans="1:1" s="6" customFormat="1" x14ac:dyDescent="0.25"/>
    <row r="23" spans="1:1" s="6" customFormat="1" x14ac:dyDescent="0.25"/>
    <row r="24" spans="1:1" x14ac:dyDescent="0.25">
      <c r="A24" s="84"/>
    </row>
    <row r="28" spans="1:1" x14ac:dyDescent="0.25">
      <c r="A28" s="84"/>
    </row>
    <row r="30" spans="1:1" x14ac:dyDescent="0.25">
      <c r="A30" s="8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RowHeight="15" x14ac:dyDescent="0.25"/>
  <sheetData>
    <row r="1" spans="1:23" s="30" customFormat="1" ht="15.6" x14ac:dyDescent="0.35">
      <c r="A1" s="29"/>
      <c r="C1" s="15"/>
      <c r="D1" s="29"/>
      <c r="E1" s="15"/>
      <c r="F1" s="15"/>
      <c r="G1" s="15"/>
      <c r="H1" s="15"/>
      <c r="I1" s="15"/>
      <c r="J1" s="16"/>
      <c r="K1" s="16"/>
      <c r="L1" s="2"/>
      <c r="M1" s="17"/>
      <c r="N1" s="31"/>
      <c r="O1" s="32"/>
      <c r="P1" s="20"/>
      <c r="Q1" s="21"/>
      <c r="R1" s="21"/>
      <c r="S1" s="21"/>
      <c r="T1" s="21"/>
      <c r="U1" s="33"/>
    </row>
    <row r="2" spans="1:23" s="30" customFormat="1" ht="14.45" x14ac:dyDescent="0.35">
      <c r="A2" s="68"/>
      <c r="B2" s="68"/>
      <c r="C2" s="6"/>
      <c r="D2" s="6"/>
      <c r="E2" s="6"/>
      <c r="F2" s="6"/>
      <c r="G2" s="6"/>
      <c r="H2" s="6"/>
      <c r="I2" s="34"/>
      <c r="J2" s="8"/>
      <c r="K2" s="35"/>
      <c r="L2" s="6"/>
      <c r="M2" s="36"/>
      <c r="N2" s="52"/>
      <c r="O2" s="41"/>
      <c r="P2" s="85"/>
      <c r="Q2" s="41"/>
      <c r="R2" s="41"/>
      <c r="S2" s="41"/>
      <c r="T2" s="41"/>
      <c r="U2" s="6"/>
      <c r="V2" s="6"/>
      <c r="W2" s="6"/>
    </row>
    <row r="3" spans="1:23" s="30" customFormat="1" ht="14.45" x14ac:dyDescent="0.35">
      <c r="A3" s="68"/>
      <c r="B3" s="68"/>
      <c r="C3" s="6"/>
      <c r="D3" s="6"/>
      <c r="E3" s="6"/>
      <c r="F3" s="6"/>
      <c r="G3" s="6"/>
      <c r="H3" s="6"/>
      <c r="I3" s="34"/>
      <c r="J3" s="34"/>
      <c r="K3" s="35"/>
      <c r="L3" s="6"/>
      <c r="M3" s="36"/>
      <c r="N3" s="52"/>
      <c r="O3" s="41"/>
      <c r="P3" s="72"/>
      <c r="Q3" s="43"/>
      <c r="R3" s="41"/>
      <c r="S3" s="41"/>
      <c r="T3" s="41"/>
      <c r="U3" s="6"/>
      <c r="V3" s="6"/>
      <c r="W3" s="6"/>
    </row>
    <row r="4" spans="1:23" s="30" customFormat="1" ht="14.45" x14ac:dyDescent="0.35">
      <c r="A4" s="68"/>
      <c r="B4" s="68"/>
      <c r="C4" s="6"/>
      <c r="D4" s="6"/>
      <c r="E4" s="6"/>
      <c r="F4" s="6"/>
      <c r="G4" s="6"/>
      <c r="H4" s="6"/>
      <c r="I4" s="34"/>
      <c r="J4" s="34"/>
      <c r="K4" s="35"/>
      <c r="L4" s="6"/>
      <c r="M4" s="36"/>
      <c r="N4" s="52"/>
      <c r="O4" s="41"/>
      <c r="P4" s="85"/>
      <c r="Q4" s="43"/>
      <c r="R4" s="41"/>
      <c r="S4" s="41"/>
      <c r="T4" s="41"/>
      <c r="U4" s="6"/>
      <c r="V4" s="6"/>
      <c r="W4" s="6"/>
    </row>
    <row r="5" spans="1:23" s="6" customFormat="1" ht="14.45" x14ac:dyDescent="0.35">
      <c r="A5" s="68"/>
      <c r="B5" s="68"/>
      <c r="I5" s="34"/>
      <c r="J5" s="34"/>
      <c r="K5" s="35"/>
      <c r="M5" s="36"/>
      <c r="N5" s="52"/>
      <c r="O5" s="41"/>
      <c r="P5" s="85"/>
      <c r="Q5" s="41"/>
      <c r="R5" s="41"/>
      <c r="S5" s="41"/>
      <c r="T5" s="41"/>
    </row>
    <row r="6" spans="1:23" s="8" customFormat="1" ht="14.45" x14ac:dyDescent="0.35">
      <c r="A6" s="68"/>
      <c r="B6" s="68"/>
      <c r="C6" s="6"/>
      <c r="D6" s="6"/>
      <c r="E6" s="6"/>
      <c r="F6" s="6"/>
      <c r="G6" s="6"/>
      <c r="H6" s="6"/>
      <c r="I6" s="34"/>
      <c r="J6" s="34"/>
      <c r="K6" s="35"/>
      <c r="L6" s="6"/>
      <c r="M6" s="36"/>
      <c r="N6" s="52"/>
      <c r="O6" s="41"/>
      <c r="P6" s="85"/>
      <c r="Q6" s="41"/>
      <c r="R6" s="41"/>
      <c r="S6" s="41"/>
      <c r="T6" s="41"/>
      <c r="U6" s="6"/>
      <c r="V6" s="6"/>
      <c r="W6" s="6"/>
    </row>
    <row r="7" spans="1:23" s="8" customFormat="1" ht="14.45" x14ac:dyDescent="0.35">
      <c r="A7" s="6"/>
      <c r="B7" s="6"/>
      <c r="C7" s="6"/>
      <c r="D7" s="6"/>
      <c r="E7" s="6"/>
      <c r="F7" s="6"/>
      <c r="G7" s="6"/>
      <c r="H7" s="6"/>
      <c r="I7" s="34"/>
      <c r="J7" s="6"/>
      <c r="K7" s="35"/>
      <c r="L7" s="6"/>
      <c r="M7" s="36"/>
      <c r="N7" s="52"/>
      <c r="O7" s="41"/>
      <c r="P7" s="41"/>
      <c r="Q7" s="41"/>
      <c r="R7" s="41"/>
      <c r="S7" s="41"/>
      <c r="T7" s="41"/>
      <c r="U7" s="6"/>
      <c r="V7" s="6"/>
    </row>
    <row r="8" spans="1:23" s="8" customFormat="1" ht="14.45" x14ac:dyDescent="0.35">
      <c r="A8" s="68"/>
      <c r="B8" s="68"/>
      <c r="C8" s="6"/>
      <c r="D8" s="6"/>
      <c r="E8" s="6"/>
      <c r="F8" s="6"/>
      <c r="G8" s="6"/>
      <c r="H8" s="6"/>
      <c r="I8" s="34"/>
      <c r="J8" s="34"/>
      <c r="K8" s="35"/>
      <c r="L8" s="6"/>
      <c r="M8" s="36"/>
      <c r="N8" s="52"/>
      <c r="O8" s="41"/>
      <c r="P8" s="41"/>
      <c r="Q8" s="43"/>
      <c r="R8" s="41"/>
      <c r="S8" s="41"/>
      <c r="T8" s="41"/>
      <c r="U8" s="6"/>
      <c r="V8" s="6"/>
      <c r="W8" s="6"/>
    </row>
    <row r="9" spans="1:23" s="8" customFormat="1" ht="14.45" x14ac:dyDescent="0.35">
      <c r="A9" s="64"/>
      <c r="B9" s="64"/>
      <c r="C9" s="6"/>
      <c r="D9" s="6"/>
      <c r="E9" s="6"/>
      <c r="F9" s="6"/>
      <c r="G9" s="6"/>
      <c r="H9" s="6"/>
      <c r="I9" s="34"/>
      <c r="K9" s="35"/>
      <c r="L9" s="6"/>
      <c r="M9" s="36"/>
      <c r="N9" s="52"/>
      <c r="O9" s="41"/>
      <c r="P9" s="41"/>
      <c r="Q9" s="41"/>
      <c r="R9" s="41"/>
      <c r="S9" s="41"/>
      <c r="T9" s="41"/>
      <c r="U9" s="6"/>
      <c r="V9" s="6"/>
      <c r="W9" s="6"/>
    </row>
    <row r="10" spans="1:23" s="8" customFormat="1" ht="14.45" x14ac:dyDescent="0.35">
      <c r="A10" s="68"/>
      <c r="B10" s="68"/>
      <c r="C10" s="6"/>
      <c r="D10" s="6"/>
      <c r="E10" s="6"/>
      <c r="F10" s="6"/>
      <c r="G10" s="6"/>
      <c r="H10" s="6"/>
      <c r="I10" s="34"/>
      <c r="J10" s="34"/>
      <c r="K10" s="35"/>
      <c r="L10" s="6"/>
      <c r="M10" s="36"/>
      <c r="N10" s="52"/>
      <c r="O10" s="41"/>
      <c r="P10" s="44"/>
      <c r="Q10" s="43"/>
      <c r="R10" s="41"/>
      <c r="S10" s="41"/>
      <c r="T10" s="41"/>
      <c r="U10" s="6"/>
      <c r="V10" s="6"/>
      <c r="W10" s="6"/>
    </row>
    <row r="11" spans="1:23" s="6" customFormat="1" ht="14.45" x14ac:dyDescent="0.35">
      <c r="I11" s="34"/>
      <c r="J11" s="34"/>
      <c r="K11" s="35"/>
      <c r="M11" s="36"/>
      <c r="N11" s="52"/>
      <c r="O11" s="41"/>
      <c r="P11" s="41"/>
      <c r="Q11" s="41"/>
      <c r="R11" s="41"/>
      <c r="S11" s="41"/>
      <c r="T11" s="41"/>
      <c r="W11" s="8"/>
    </row>
    <row r="12" spans="1:23" s="6" customFormat="1" ht="14.45" x14ac:dyDescent="0.35">
      <c r="I12" s="34"/>
      <c r="J12" s="34"/>
      <c r="K12" s="35"/>
      <c r="M12" s="36"/>
      <c r="N12" s="52"/>
      <c r="O12" s="41"/>
      <c r="P12" s="41"/>
      <c r="Q12" s="41"/>
      <c r="R12" s="41"/>
      <c r="S12" s="41"/>
      <c r="T12" s="41"/>
    </row>
    <row r="13" spans="1:23" s="6" customFormat="1" ht="14.45" x14ac:dyDescent="0.35">
      <c r="I13" s="34"/>
      <c r="J13" s="34"/>
      <c r="K13" s="35"/>
      <c r="M13" s="36"/>
      <c r="N13" s="52"/>
      <c r="O13" s="41"/>
      <c r="P13" s="41"/>
      <c r="Q13" s="41"/>
      <c r="R13" s="41"/>
      <c r="S13" s="41"/>
      <c r="T13" s="41"/>
      <c r="W13" s="8"/>
    </row>
    <row r="14" spans="1:23" s="6" customFormat="1" ht="14.45" x14ac:dyDescent="0.35">
      <c r="I14" s="34"/>
      <c r="J14" s="34"/>
      <c r="K14" s="35"/>
      <c r="M14" s="36"/>
      <c r="N14" s="52"/>
      <c r="O14" s="41"/>
      <c r="P14" s="41"/>
      <c r="Q14" s="41"/>
      <c r="R14" s="41"/>
      <c r="S14" s="41"/>
      <c r="T14" s="41"/>
    </row>
    <row r="15" spans="1:23" s="6" customFormat="1" ht="14.45" x14ac:dyDescent="0.35">
      <c r="A15" s="68"/>
      <c r="B15" s="68"/>
      <c r="C15" s="8"/>
      <c r="D15" s="8"/>
      <c r="E15" s="8"/>
      <c r="F15" s="8"/>
      <c r="G15" s="8"/>
      <c r="H15" s="8"/>
      <c r="I15" s="66"/>
      <c r="J15" s="66"/>
      <c r="K15" s="69"/>
      <c r="L15" s="8"/>
      <c r="M15" s="70"/>
      <c r="N15" s="52"/>
      <c r="O15" s="43"/>
      <c r="P15" s="85"/>
      <c r="Q15" s="43"/>
      <c r="R15" s="43"/>
      <c r="S15" s="43"/>
      <c r="T15" s="43"/>
      <c r="U15" s="8"/>
      <c r="V15" s="8"/>
      <c r="W15" s="8"/>
    </row>
    <row r="16" spans="1:23" s="6" customFormat="1" ht="14.45" x14ac:dyDescent="0.35">
      <c r="A16" s="64"/>
      <c r="B16" s="64"/>
      <c r="I16" s="34"/>
      <c r="J16" s="34"/>
      <c r="K16" s="35"/>
      <c r="M16" s="36"/>
      <c r="N16" s="52"/>
      <c r="O16" s="41"/>
      <c r="P16" s="41"/>
      <c r="Q16" s="41"/>
      <c r="R16" s="41"/>
      <c r="S16" s="41"/>
      <c r="T16" s="41"/>
    </row>
    <row r="17" spans="1:23" s="6" customFormat="1" ht="14.45" x14ac:dyDescent="0.35">
      <c r="I17" s="34"/>
      <c r="J17" s="34"/>
      <c r="K17" s="35"/>
      <c r="M17" s="36"/>
      <c r="N17" s="52"/>
      <c r="O17" s="41"/>
      <c r="P17" s="41"/>
      <c r="Q17" s="43"/>
      <c r="R17" s="41"/>
      <c r="S17" s="41"/>
      <c r="T17" s="41"/>
    </row>
    <row r="18" spans="1:23" s="8" customFormat="1" ht="14.45" x14ac:dyDescent="0.35">
      <c r="A18" s="68"/>
      <c r="B18" s="68"/>
      <c r="I18" s="66"/>
      <c r="J18" s="66"/>
      <c r="K18" s="69"/>
      <c r="M18" s="70"/>
      <c r="N18" s="52"/>
      <c r="O18" s="43"/>
      <c r="P18" s="85"/>
      <c r="Q18" s="43"/>
      <c r="R18" s="43"/>
      <c r="S18" s="43"/>
      <c r="T18" s="43"/>
      <c r="V18" s="43"/>
    </row>
    <row r="19" spans="1:23" s="8" customFormat="1" ht="14.45" x14ac:dyDescent="0.35">
      <c r="A19" s="64"/>
      <c r="B19" s="64"/>
      <c r="C19" s="6"/>
      <c r="D19" s="6"/>
      <c r="E19" s="6"/>
      <c r="F19" s="6"/>
      <c r="G19" s="6"/>
      <c r="H19" s="6"/>
      <c r="I19" s="34"/>
      <c r="J19" s="34"/>
      <c r="K19" s="35"/>
      <c r="L19" s="6"/>
      <c r="M19" s="36"/>
      <c r="N19" s="52"/>
      <c r="O19" s="41"/>
      <c r="P19" s="41"/>
      <c r="Q19" s="41"/>
      <c r="R19" s="41"/>
      <c r="S19" s="41"/>
      <c r="T19" s="41"/>
      <c r="U19" s="6"/>
      <c r="V19" s="6"/>
      <c r="W19" s="6"/>
    </row>
    <row r="20" spans="1:23" s="8" customFormat="1" ht="14.45" x14ac:dyDescent="0.35">
      <c r="A20" s="6"/>
      <c r="B20" s="6"/>
      <c r="C20" s="6"/>
      <c r="D20" s="6"/>
      <c r="E20" s="6"/>
      <c r="F20" s="6"/>
      <c r="G20" s="6"/>
      <c r="H20" s="6"/>
      <c r="I20" s="34"/>
      <c r="J20" s="34"/>
      <c r="K20" s="35"/>
      <c r="L20" s="6"/>
      <c r="M20" s="36"/>
      <c r="N20" s="52"/>
      <c r="O20" s="41"/>
      <c r="P20" s="41"/>
      <c r="Q20" s="41"/>
      <c r="R20" s="41"/>
      <c r="S20" s="41"/>
      <c r="T20" s="41"/>
      <c r="U20" s="6"/>
      <c r="V20" s="6"/>
    </row>
    <row r="21" spans="1:23" s="8" customFormat="1" x14ac:dyDescent="0.25">
      <c r="A21" s="68"/>
      <c r="B21" s="68"/>
      <c r="I21" s="66"/>
      <c r="J21" s="66"/>
      <c r="K21" s="69"/>
      <c r="M21" s="70"/>
      <c r="N21" s="52"/>
      <c r="O21" s="43"/>
      <c r="P21" s="85"/>
      <c r="Q21" s="43"/>
      <c r="R21" s="43"/>
      <c r="S21" s="43"/>
      <c r="T21" s="43"/>
    </row>
    <row r="22" spans="1:23" s="8" customFormat="1" x14ac:dyDescent="0.25">
      <c r="A22" s="64"/>
      <c r="B22" s="64"/>
      <c r="C22" s="6"/>
      <c r="D22" s="6"/>
      <c r="E22" s="6"/>
      <c r="F22" s="6"/>
      <c r="G22" s="6"/>
      <c r="H22" s="6"/>
      <c r="I22" s="34"/>
      <c r="J22" s="34"/>
      <c r="K22" s="35"/>
      <c r="L22" s="6"/>
      <c r="M22" s="36"/>
      <c r="N22" s="52"/>
      <c r="O22" s="41"/>
      <c r="P22" s="41"/>
      <c r="Q22" s="41"/>
      <c r="R22" s="41"/>
      <c r="S22" s="41"/>
      <c r="T22" s="41"/>
      <c r="U22" s="6"/>
      <c r="V22" s="6"/>
      <c r="W22" s="6"/>
    </row>
    <row r="23" spans="1:23" s="8" customFormat="1" x14ac:dyDescent="0.25">
      <c r="I23" s="66"/>
      <c r="K23" s="69"/>
      <c r="M23" s="70"/>
      <c r="N23" s="52"/>
      <c r="O23" s="43"/>
      <c r="P23" s="43"/>
      <c r="Q23" s="43"/>
      <c r="R23" s="43"/>
      <c r="S23" s="43"/>
      <c r="T23" s="43"/>
    </row>
    <row r="24" spans="1:23" s="8" customFormat="1" x14ac:dyDescent="0.25">
      <c r="A24" s="6"/>
      <c r="B24" s="6"/>
      <c r="C24" s="6"/>
      <c r="D24" s="6"/>
      <c r="E24" s="6"/>
      <c r="F24" s="6"/>
      <c r="G24" s="6"/>
      <c r="H24" s="6"/>
      <c r="I24" s="34"/>
      <c r="J24" s="34"/>
      <c r="K24" s="35"/>
      <c r="L24" s="6"/>
      <c r="M24" s="36"/>
      <c r="N24" s="52"/>
      <c r="O24" s="41"/>
      <c r="P24" s="41"/>
      <c r="Q24" s="41"/>
      <c r="R24" s="41"/>
      <c r="S24" s="41"/>
      <c r="T24" s="41"/>
      <c r="U24" s="6"/>
      <c r="V24" s="6"/>
      <c r="W24" s="6"/>
    </row>
    <row r="25" spans="1:23" s="8" customFormat="1" x14ac:dyDescent="0.25">
      <c r="A25" s="6"/>
      <c r="B25" s="6"/>
      <c r="C25" s="6"/>
      <c r="D25" s="6"/>
      <c r="E25" s="6"/>
      <c r="F25" s="6"/>
      <c r="G25" s="6"/>
      <c r="H25" s="6"/>
      <c r="I25" s="34"/>
      <c r="J25" s="34"/>
      <c r="K25" s="35"/>
      <c r="L25" s="6"/>
      <c r="M25" s="36"/>
      <c r="N25" s="52"/>
      <c r="O25" s="41"/>
      <c r="P25" s="41"/>
      <c r="Q25" s="41"/>
      <c r="R25" s="41"/>
      <c r="S25" s="41"/>
      <c r="T25" s="41"/>
      <c r="U25" s="6"/>
      <c r="V25" s="6"/>
    </row>
    <row r="26" spans="1:23" s="8" customFormat="1" x14ac:dyDescent="0.25">
      <c r="A26" s="6"/>
      <c r="B26" s="6"/>
      <c r="C26" s="6"/>
      <c r="D26" s="6"/>
      <c r="E26" s="6"/>
      <c r="F26" s="6"/>
      <c r="G26" s="6"/>
      <c r="H26" s="6"/>
      <c r="I26" s="34"/>
      <c r="J26" s="34"/>
      <c r="K26" s="35"/>
      <c r="L26" s="6"/>
      <c r="M26" s="36"/>
      <c r="N26" s="52"/>
      <c r="O26" s="41"/>
      <c r="P26" s="41"/>
      <c r="Q26" s="41"/>
      <c r="R26" s="41"/>
      <c r="S26" s="41"/>
      <c r="T26" s="41"/>
      <c r="U26" s="6"/>
      <c r="V26" s="6"/>
      <c r="W26" s="6"/>
    </row>
    <row r="27" spans="1:23" s="8" customFormat="1" x14ac:dyDescent="0.25">
      <c r="A27" s="6"/>
      <c r="B27" s="6"/>
      <c r="C27" s="6"/>
      <c r="D27" s="6"/>
      <c r="E27" s="6"/>
      <c r="F27" s="6"/>
      <c r="G27" s="6"/>
      <c r="H27" s="6"/>
      <c r="I27" s="34"/>
      <c r="J27" s="34"/>
      <c r="K27" s="35"/>
      <c r="L27" s="6"/>
      <c r="M27" s="36"/>
      <c r="N27" s="52"/>
      <c r="O27" s="41"/>
      <c r="P27" s="41"/>
      <c r="Q27" s="41"/>
      <c r="R27" s="41"/>
      <c r="S27" s="41"/>
      <c r="T27" s="41"/>
      <c r="U27" s="6"/>
      <c r="V27" s="6"/>
      <c r="W27" s="6"/>
    </row>
    <row r="28" spans="1:23" s="64" customFormat="1" x14ac:dyDescent="0.25">
      <c r="A28" s="8"/>
      <c r="B28" s="8"/>
      <c r="C28" s="8"/>
      <c r="D28" s="6"/>
      <c r="E28" s="8"/>
      <c r="F28" s="6"/>
      <c r="G28" s="8"/>
      <c r="H28" s="8"/>
      <c r="I28" s="66"/>
      <c r="J28" s="34"/>
      <c r="K28" s="8"/>
      <c r="L28" s="25"/>
      <c r="M28" s="8"/>
      <c r="N28" s="52"/>
      <c r="O28" s="43"/>
      <c r="P28" s="43"/>
      <c r="Q28" s="43"/>
      <c r="R28" s="43"/>
      <c r="S28" s="43"/>
      <c r="T28" s="43"/>
      <c r="U28" s="8"/>
      <c r="V28" s="8"/>
      <c r="W28" s="8"/>
    </row>
    <row r="29" spans="1:23" s="8" customFormat="1" x14ac:dyDescent="0.25">
      <c r="A29" s="64"/>
      <c r="B29" s="64"/>
      <c r="C29" s="6"/>
      <c r="D29" s="6"/>
      <c r="E29" s="6"/>
      <c r="F29" s="6"/>
      <c r="G29" s="6"/>
      <c r="H29" s="6"/>
      <c r="I29" s="34"/>
      <c r="J29" s="34"/>
      <c r="K29" s="35"/>
      <c r="L29" s="6"/>
      <c r="M29" s="36"/>
      <c r="N29" s="52"/>
      <c r="O29" s="41"/>
      <c r="P29" s="41"/>
      <c r="Q29" s="41"/>
      <c r="R29" s="41"/>
      <c r="S29" s="41"/>
      <c r="T29" s="41"/>
      <c r="U29" s="6"/>
      <c r="V29" s="6"/>
      <c r="W29" s="6"/>
    </row>
    <row r="30" spans="1:23" s="8" customFormat="1" x14ac:dyDescent="0.25">
      <c r="A30" s="64"/>
      <c r="B30" s="64"/>
      <c r="C30" s="6"/>
      <c r="D30" s="6"/>
      <c r="E30" s="6"/>
      <c r="F30" s="6"/>
      <c r="G30" s="6"/>
      <c r="H30" s="6"/>
      <c r="I30" s="34"/>
      <c r="J30" s="34"/>
      <c r="K30" s="35"/>
      <c r="L30" s="6"/>
      <c r="M30" s="36"/>
      <c r="N30" s="52"/>
      <c r="O30" s="41"/>
      <c r="P30" s="41"/>
      <c r="Q30" s="41"/>
      <c r="R30" s="41"/>
      <c r="S30" s="41"/>
      <c r="T30" s="41"/>
      <c r="U30" s="6"/>
      <c r="V30" s="6"/>
      <c r="W30" s="6"/>
    </row>
    <row r="31" spans="1:23" s="8" customFormat="1" x14ac:dyDescent="0.25">
      <c r="A31" s="6"/>
      <c r="B31" s="6"/>
      <c r="C31" s="6"/>
      <c r="D31" s="6"/>
      <c r="E31" s="6"/>
      <c r="F31" s="6"/>
      <c r="G31" s="6"/>
      <c r="H31" s="6"/>
      <c r="I31" s="34"/>
      <c r="J31" s="34"/>
      <c r="K31" s="35"/>
      <c r="L31" s="6"/>
      <c r="M31" s="36"/>
      <c r="N31" s="52"/>
      <c r="O31" s="41"/>
      <c r="P31" s="41"/>
      <c r="Q31" s="41"/>
      <c r="R31" s="41"/>
      <c r="S31" s="41"/>
      <c r="T31" s="41"/>
      <c r="U31" s="6"/>
      <c r="V31" s="6"/>
    </row>
    <row r="32" spans="1:23" s="8" customFormat="1" x14ac:dyDescent="0.25">
      <c r="A32" s="6"/>
      <c r="B32" s="6"/>
      <c r="C32" s="6"/>
      <c r="D32" s="6"/>
      <c r="E32" s="6"/>
      <c r="F32" s="6"/>
      <c r="I32" s="66"/>
      <c r="J32" s="34"/>
      <c r="K32" s="35"/>
      <c r="L32" s="6"/>
      <c r="M32" s="36"/>
      <c r="N32" s="52"/>
      <c r="O32" s="41"/>
      <c r="P32" s="41"/>
      <c r="Q32" s="41"/>
      <c r="R32" s="41"/>
      <c r="S32" s="41"/>
      <c r="T32" s="41"/>
      <c r="U32" s="6"/>
      <c r="V32" s="6"/>
      <c r="W32" s="6"/>
    </row>
    <row r="33" spans="1:23" s="8" customFormat="1" x14ac:dyDescent="0.25">
      <c r="A33" s="6"/>
      <c r="B33" s="6"/>
      <c r="C33" s="6"/>
      <c r="D33" s="6"/>
      <c r="E33" s="6"/>
      <c r="F33" s="6"/>
      <c r="G33" s="6"/>
      <c r="H33" s="6"/>
      <c r="I33" s="34"/>
      <c r="J33" s="34"/>
      <c r="K33" s="35"/>
      <c r="L33" s="6"/>
      <c r="M33" s="36"/>
      <c r="N33" s="52"/>
      <c r="O33" s="42"/>
      <c r="P33" s="42"/>
      <c r="Q33" s="42"/>
      <c r="R33" s="42"/>
      <c r="S33" s="42"/>
      <c r="T33" s="42"/>
      <c r="U33" s="6"/>
      <c r="V33" s="6"/>
    </row>
    <row r="34" spans="1:23" s="8" customFormat="1" x14ac:dyDescent="0.25">
      <c r="A34" s="6"/>
      <c r="B34" s="6"/>
      <c r="C34" s="6"/>
      <c r="D34" s="6"/>
      <c r="E34" s="6"/>
      <c r="F34" s="6"/>
      <c r="G34" s="6"/>
      <c r="H34" s="6"/>
      <c r="I34" s="34"/>
      <c r="K34" s="35"/>
      <c r="L34" s="6"/>
      <c r="M34" s="36"/>
      <c r="N34" s="52"/>
      <c r="O34" s="41"/>
      <c r="P34" s="41"/>
      <c r="Q34" s="41"/>
      <c r="R34" s="41"/>
      <c r="S34" s="41"/>
      <c r="T34" s="41"/>
      <c r="U34" s="6"/>
      <c r="V34" s="6"/>
      <c r="W34" s="6"/>
    </row>
    <row r="35" spans="1:23" s="8" customFormat="1" x14ac:dyDescent="0.25">
      <c r="A35" s="64"/>
      <c r="B35" s="64"/>
      <c r="I35" s="66"/>
      <c r="J35" s="66"/>
      <c r="K35" s="69"/>
      <c r="M35" s="70"/>
      <c r="N35" s="52"/>
      <c r="O35" s="43"/>
      <c r="P35" s="43"/>
      <c r="Q35" s="43"/>
      <c r="R35" s="43"/>
      <c r="S35" s="43"/>
      <c r="T35" s="43"/>
    </row>
    <row r="36" spans="1:23" s="8" customFormat="1" x14ac:dyDescent="0.25">
      <c r="B36" s="6"/>
      <c r="C36" s="6"/>
      <c r="D36" s="6"/>
      <c r="E36" s="6"/>
      <c r="F36" s="6"/>
      <c r="G36" s="6"/>
      <c r="H36" s="6"/>
      <c r="I36" s="34"/>
      <c r="J36" s="34"/>
      <c r="K36" s="35"/>
      <c r="L36" s="6"/>
      <c r="M36" s="36"/>
      <c r="N36" s="52"/>
      <c r="O36" s="41"/>
      <c r="P36" s="41"/>
      <c r="Q36" s="41"/>
      <c r="R36" s="41"/>
      <c r="S36" s="41"/>
      <c r="T36" s="41"/>
      <c r="U36" s="6"/>
      <c r="V36" s="6"/>
      <c r="W36" s="39"/>
    </row>
    <row r="37" spans="1:23" s="8" customFormat="1" x14ac:dyDescent="0.25">
      <c r="A37" s="68"/>
      <c r="B37" s="68"/>
      <c r="I37" s="66"/>
      <c r="J37" s="66"/>
      <c r="K37" s="69"/>
      <c r="M37" s="70"/>
      <c r="N37" s="52"/>
      <c r="O37" s="43"/>
      <c r="P37" s="85"/>
      <c r="Q37" s="43"/>
      <c r="R37" s="43"/>
      <c r="S37" s="43"/>
      <c r="T37" s="43"/>
    </row>
    <row r="38" spans="1:23" s="8" customFormat="1" x14ac:dyDescent="0.25">
      <c r="A38" s="64"/>
      <c r="B38" s="64"/>
      <c r="C38" s="6"/>
      <c r="D38" s="6"/>
      <c r="E38" s="6"/>
      <c r="F38" s="6"/>
      <c r="G38" s="6"/>
      <c r="H38" s="6"/>
      <c r="I38" s="34"/>
      <c r="J38" s="34"/>
      <c r="K38" s="35"/>
      <c r="L38" s="6"/>
      <c r="M38" s="36"/>
      <c r="N38" s="52"/>
      <c r="O38" s="41"/>
      <c r="P38" s="41"/>
      <c r="Q38" s="41"/>
      <c r="R38" s="41"/>
      <c r="S38" s="41"/>
      <c r="T38" s="41"/>
      <c r="U38" s="6"/>
      <c r="V38" s="6"/>
      <c r="W38" s="6"/>
    </row>
    <row r="39" spans="1:23" s="8" customFormat="1" x14ac:dyDescent="0.25">
      <c r="A39" s="68"/>
      <c r="B39" s="68"/>
      <c r="I39" s="66"/>
      <c r="J39" s="66"/>
      <c r="K39" s="69"/>
      <c r="M39" s="70"/>
      <c r="N39" s="52"/>
      <c r="O39" s="43"/>
      <c r="P39" s="85"/>
      <c r="Q39" s="43"/>
      <c r="R39" s="43"/>
      <c r="S39" s="43"/>
      <c r="T39" s="43"/>
    </row>
    <row r="40" spans="1:23" s="6" customFormat="1" x14ac:dyDescent="0.25">
      <c r="A40" s="68"/>
      <c r="B40" s="68"/>
      <c r="C40" s="8"/>
      <c r="D40" s="8"/>
      <c r="E40" s="8"/>
      <c r="F40" s="8"/>
      <c r="G40" s="8"/>
      <c r="H40" s="8"/>
      <c r="I40" s="66"/>
      <c r="J40" s="66"/>
      <c r="K40" s="69"/>
      <c r="L40" s="8"/>
      <c r="M40" s="70"/>
      <c r="N40" s="52"/>
      <c r="O40" s="43"/>
      <c r="P40" s="85"/>
      <c r="Q40" s="43"/>
      <c r="R40" s="43"/>
      <c r="S40" s="43"/>
      <c r="T40" s="43"/>
      <c r="U40" s="8"/>
      <c r="V40" s="8"/>
      <c r="W40" s="8"/>
    </row>
    <row r="41" spans="1:23" s="6" customFormat="1" x14ac:dyDescent="0.25">
      <c r="A41" s="64"/>
      <c r="B41" s="64"/>
      <c r="C41" s="8"/>
      <c r="D41" s="8"/>
      <c r="E41" s="8"/>
      <c r="F41" s="8"/>
      <c r="G41" s="8"/>
      <c r="H41" s="8"/>
      <c r="I41" s="66"/>
      <c r="J41" s="66"/>
      <c r="K41" s="69"/>
      <c r="L41" s="8"/>
      <c r="M41" s="70"/>
      <c r="N41" s="52"/>
      <c r="O41" s="43"/>
      <c r="P41" s="43"/>
      <c r="Q41" s="43"/>
      <c r="R41" s="43"/>
      <c r="S41" s="43"/>
      <c r="T41" s="43"/>
      <c r="U41" s="8"/>
      <c r="V41" s="8"/>
      <c r="W41" s="8"/>
    </row>
    <row r="42" spans="1:23" s="6" customFormat="1" x14ac:dyDescent="0.25">
      <c r="I42" s="34"/>
      <c r="J42" s="34"/>
      <c r="K42" s="35"/>
      <c r="M42" s="36"/>
      <c r="N42" s="52"/>
      <c r="O42" s="41"/>
      <c r="P42" s="41"/>
      <c r="Q42" s="41"/>
      <c r="R42" s="41"/>
      <c r="S42" s="41"/>
      <c r="T42" s="4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activeCell="F25" sqref="F25"/>
    </sheetView>
  </sheetViews>
  <sheetFormatPr defaultColWidth="9.140625" defaultRowHeight="15" x14ac:dyDescent="0.25"/>
  <cols>
    <col min="1" max="1" width="10.7109375" style="8" bestFit="1" customWidth="1"/>
    <col min="2" max="2" width="12.28515625" style="8" customWidth="1"/>
    <col min="3" max="3" width="10.28515625" style="8" bestFit="1" customWidth="1"/>
    <col min="4" max="4" width="10" style="8" bestFit="1" customWidth="1"/>
    <col min="5" max="5" width="12.7109375" style="8" customWidth="1"/>
    <col min="6" max="6" width="9.140625" style="8" bestFit="1" customWidth="1"/>
    <col min="7" max="7" width="8.85546875" style="8" bestFit="1" customWidth="1"/>
    <col min="8" max="8" width="9.42578125" style="8" bestFit="1" customWidth="1"/>
    <col min="9" max="10" width="8.85546875" style="8" customWidth="1"/>
    <col min="11" max="16384" width="9.140625" style="8"/>
  </cols>
  <sheetData>
    <row r="1" spans="1:33" s="30" customFormat="1" ht="15.6" x14ac:dyDescent="0.35">
      <c r="A1" s="29"/>
      <c r="C1" s="15"/>
      <c r="D1" s="16"/>
      <c r="E1" s="16"/>
      <c r="F1" s="15"/>
      <c r="G1" s="15"/>
      <c r="H1" s="15"/>
      <c r="I1" s="15"/>
      <c r="J1" s="15"/>
    </row>
    <row r="2" spans="1:33" s="30" customFormat="1" ht="14.45" x14ac:dyDescent="0.35">
      <c r="A2" s="8"/>
      <c r="B2" s="8"/>
      <c r="C2" s="8"/>
      <c r="D2" s="44"/>
      <c r="E2" s="43"/>
      <c r="F2" s="43"/>
      <c r="G2" s="43"/>
      <c r="H2" s="43"/>
      <c r="I2" s="43"/>
      <c r="J2" s="43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s="30" customFormat="1" ht="14.45" x14ac:dyDescent="0.35">
      <c r="A3" s="8"/>
      <c r="B3" s="8"/>
      <c r="C3" s="8"/>
      <c r="D3" s="43"/>
      <c r="E3" s="43"/>
      <c r="F3" s="43"/>
      <c r="G3" s="43"/>
      <c r="H3" s="43"/>
      <c r="I3" s="43"/>
      <c r="J3" s="43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4.45" x14ac:dyDescent="0.35">
      <c r="D4" s="43"/>
      <c r="E4" s="43"/>
      <c r="F4" s="43"/>
      <c r="G4" s="43"/>
      <c r="H4" s="43"/>
      <c r="I4" s="43"/>
      <c r="J4" s="43"/>
    </row>
    <row r="5" spans="1:33" ht="14.45" x14ac:dyDescent="0.35">
      <c r="D5" s="44"/>
      <c r="E5" s="43"/>
      <c r="F5" s="43"/>
      <c r="G5" s="43"/>
      <c r="H5" s="43"/>
      <c r="I5" s="43"/>
      <c r="J5" s="43"/>
    </row>
    <row r="6" spans="1:33" ht="14.45" x14ac:dyDescent="0.35">
      <c r="D6" s="44"/>
      <c r="E6" s="43"/>
      <c r="F6" s="43"/>
      <c r="G6" s="43"/>
      <c r="H6" s="43"/>
      <c r="I6" s="43"/>
      <c r="J6" s="43"/>
    </row>
    <row r="7" spans="1:33" ht="14.45" x14ac:dyDescent="0.35">
      <c r="D7" s="53"/>
      <c r="E7" s="43"/>
      <c r="F7" s="43"/>
      <c r="G7" s="43"/>
      <c r="H7" s="43"/>
      <c r="I7" s="43"/>
      <c r="J7" s="43"/>
    </row>
    <row r="8" spans="1:33" ht="14.45" x14ac:dyDescent="0.35">
      <c r="D8" s="53"/>
      <c r="E8" s="43"/>
      <c r="F8" s="43"/>
      <c r="G8" s="43"/>
      <c r="H8" s="43"/>
      <c r="I8" s="43"/>
      <c r="J8" s="43"/>
    </row>
    <row r="9" spans="1:33" ht="14.45" x14ac:dyDescent="0.35">
      <c r="D9" s="53"/>
      <c r="E9" s="43"/>
      <c r="F9" s="43"/>
      <c r="G9" s="43"/>
      <c r="H9" s="43"/>
      <c r="I9" s="43"/>
      <c r="J9" s="43"/>
    </row>
    <row r="10" spans="1:33" ht="14.45" x14ac:dyDescent="0.35">
      <c r="D10" s="53"/>
      <c r="E10" s="43"/>
      <c r="F10" s="43"/>
      <c r="G10" s="43"/>
      <c r="H10" s="43"/>
      <c r="I10" s="43"/>
      <c r="J10" s="43"/>
    </row>
    <row r="11" spans="1:33" ht="14.45" x14ac:dyDescent="0.35">
      <c r="D11" s="53"/>
      <c r="E11" s="43"/>
      <c r="F11" s="43"/>
      <c r="G11" s="43"/>
      <c r="H11" s="43"/>
      <c r="I11" s="43"/>
      <c r="J11" s="43"/>
    </row>
    <row r="12" spans="1:33" ht="14.45" x14ac:dyDescent="0.35">
      <c r="D12" s="53"/>
      <c r="E12" s="43"/>
      <c r="F12" s="43"/>
      <c r="G12" s="43"/>
      <c r="H12" s="43"/>
      <c r="I12" s="43"/>
      <c r="J12" s="43"/>
    </row>
    <row r="13" spans="1:33" ht="14.45" x14ac:dyDescent="0.35">
      <c r="D13" s="53"/>
      <c r="E13" s="43"/>
      <c r="F13" s="43"/>
      <c r="G13" s="43"/>
      <c r="H13" s="43"/>
      <c r="I13" s="43"/>
      <c r="J13" s="43"/>
    </row>
    <row r="14" spans="1:33" ht="14.45" x14ac:dyDescent="0.35">
      <c r="D14" s="53"/>
      <c r="E14" s="43"/>
      <c r="F14" s="43"/>
      <c r="G14" s="43"/>
      <c r="H14" s="43"/>
      <c r="I14" s="43"/>
      <c r="J14" s="43"/>
    </row>
    <row r="15" spans="1:33" ht="14.45" x14ac:dyDescent="0.35">
      <c r="D15" s="44"/>
      <c r="E15" s="43"/>
      <c r="F15" s="43"/>
      <c r="G15" s="43"/>
      <c r="H15" s="43"/>
      <c r="I15" s="43"/>
      <c r="J15" s="43"/>
    </row>
    <row r="16" spans="1:33" ht="14.45" x14ac:dyDescent="0.35">
      <c r="D16" s="43"/>
      <c r="E16" s="43"/>
      <c r="F16" s="43"/>
      <c r="G16" s="43"/>
      <c r="H16" s="43"/>
      <c r="I16" s="43"/>
      <c r="J16" s="43"/>
    </row>
    <row r="17" spans="3:10" ht="14.45" x14ac:dyDescent="0.35">
      <c r="D17" s="43"/>
      <c r="E17" s="43"/>
      <c r="F17" s="43"/>
      <c r="G17" s="43"/>
      <c r="H17" s="43"/>
      <c r="I17" s="43"/>
      <c r="J17" s="43"/>
    </row>
    <row r="18" spans="3:10" ht="14.45" x14ac:dyDescent="0.35">
      <c r="D18" s="43"/>
      <c r="E18" s="43"/>
      <c r="F18" s="43"/>
      <c r="G18" s="43"/>
      <c r="H18" s="43"/>
      <c r="I18" s="43"/>
      <c r="J18" s="43"/>
    </row>
    <row r="19" spans="3:10" ht="14.45" x14ac:dyDescent="0.35">
      <c r="D19" s="53"/>
      <c r="E19" s="43"/>
      <c r="F19" s="43"/>
      <c r="G19" s="43"/>
      <c r="H19" s="43"/>
      <c r="I19" s="43"/>
      <c r="J19" s="43"/>
    </row>
    <row r="20" spans="3:10" x14ac:dyDescent="0.25">
      <c r="D20" s="53"/>
      <c r="E20" s="43"/>
      <c r="F20" s="43"/>
      <c r="G20" s="43"/>
      <c r="H20" s="43"/>
      <c r="I20" s="43"/>
      <c r="J20" s="43"/>
    </row>
    <row r="21" spans="3:10" x14ac:dyDescent="0.25">
      <c r="D21" s="53"/>
      <c r="E21" s="43"/>
      <c r="F21" s="43"/>
      <c r="G21" s="43"/>
      <c r="H21" s="43"/>
      <c r="I21" s="43"/>
      <c r="J21" s="43"/>
    </row>
    <row r="22" spans="3:10" x14ac:dyDescent="0.25">
      <c r="D22" s="43"/>
      <c r="E22" s="43"/>
      <c r="F22" s="43"/>
      <c r="G22" s="43"/>
      <c r="H22" s="43"/>
      <c r="I22" s="43"/>
      <c r="J22" s="43"/>
    </row>
    <row r="23" spans="3:10" x14ac:dyDescent="0.25">
      <c r="D23" s="43"/>
      <c r="E23" s="43"/>
      <c r="F23" s="43"/>
      <c r="G23" s="43"/>
      <c r="H23" s="43"/>
      <c r="I23" s="43"/>
      <c r="J23" s="43"/>
    </row>
    <row r="24" spans="3:10" x14ac:dyDescent="0.25">
      <c r="C24" s="71"/>
      <c r="D24" s="43"/>
      <c r="E24" s="43"/>
      <c r="F24" s="43"/>
      <c r="G24" s="43"/>
      <c r="H24" s="43"/>
      <c r="I24" s="43"/>
      <c r="J24" s="43"/>
    </row>
    <row r="25" spans="3:10" x14ac:dyDescent="0.25">
      <c r="D25" s="43"/>
      <c r="E25" s="43"/>
      <c r="F25" s="43"/>
      <c r="G25" s="43"/>
      <c r="H25" s="43"/>
      <c r="I25" s="43"/>
      <c r="J25" s="43"/>
    </row>
    <row r="26" spans="3:10" x14ac:dyDescent="0.25">
      <c r="D26" s="44"/>
      <c r="E26" s="43"/>
      <c r="F26" s="43"/>
      <c r="G26" s="43"/>
      <c r="H26" s="43"/>
      <c r="I26" s="43"/>
      <c r="J26" s="43"/>
    </row>
    <row r="27" spans="3:10" x14ac:dyDescent="0.25">
      <c r="D27" s="43"/>
      <c r="E27" s="43"/>
      <c r="F27" s="43"/>
      <c r="G27" s="43"/>
      <c r="H27" s="43"/>
      <c r="I27" s="43"/>
      <c r="J27" s="43"/>
    </row>
    <row r="28" spans="3:10" x14ac:dyDescent="0.25">
      <c r="D28" s="43"/>
      <c r="E28" s="43"/>
      <c r="F28" s="43"/>
      <c r="G28" s="43"/>
      <c r="H28" s="43"/>
      <c r="I28" s="43"/>
      <c r="J28" s="43"/>
    </row>
    <row r="29" spans="3:10" x14ac:dyDescent="0.25">
      <c r="D29" s="43"/>
      <c r="E29" s="43"/>
      <c r="F29" s="43"/>
      <c r="G29" s="43"/>
      <c r="H29" s="43"/>
      <c r="I29" s="43"/>
      <c r="J29" s="43"/>
    </row>
    <row r="30" spans="3:10" x14ac:dyDescent="0.25">
      <c r="D30" s="44"/>
      <c r="E30" s="44"/>
      <c r="F30" s="44"/>
      <c r="G30" s="44"/>
      <c r="H30" s="44"/>
      <c r="I30" s="44"/>
      <c r="J30" s="44"/>
    </row>
    <row r="31" spans="3:10" x14ac:dyDescent="0.25">
      <c r="D31" s="44"/>
      <c r="E31" s="43"/>
      <c r="F31" s="43"/>
      <c r="G31" s="43"/>
      <c r="H31" s="43"/>
      <c r="I31" s="43"/>
      <c r="J31" s="43"/>
    </row>
    <row r="32" spans="3:10" x14ac:dyDescent="0.25">
      <c r="D32" s="43"/>
      <c r="E32" s="43"/>
      <c r="F32" s="43"/>
      <c r="G32" s="43"/>
      <c r="H32" s="43"/>
      <c r="I32" s="43"/>
      <c r="J32" s="43"/>
    </row>
    <row r="33" spans="4:10" x14ac:dyDescent="0.25">
      <c r="D33" s="44"/>
      <c r="E33" s="43"/>
      <c r="F33" s="43"/>
      <c r="G33" s="43"/>
      <c r="H33" s="43"/>
      <c r="I33" s="43"/>
      <c r="J33" s="43"/>
    </row>
    <row r="34" spans="4:10" x14ac:dyDescent="0.25">
      <c r="D34" s="43"/>
      <c r="E34" s="43"/>
      <c r="F34" s="43"/>
      <c r="G34" s="43"/>
      <c r="H34" s="43"/>
      <c r="I34" s="43"/>
      <c r="J34" s="43"/>
    </row>
    <row r="35" spans="4:10" x14ac:dyDescent="0.25">
      <c r="D35" s="43"/>
      <c r="E35" s="43"/>
      <c r="F35" s="43"/>
      <c r="G35" s="43"/>
      <c r="H35" s="43"/>
      <c r="I35" s="43"/>
      <c r="J35" s="43"/>
    </row>
    <row r="36" spans="4:10" x14ac:dyDescent="0.25">
      <c r="D36" s="44"/>
      <c r="E36" s="43"/>
      <c r="F36" s="43"/>
      <c r="G36" s="43"/>
      <c r="H36" s="43"/>
      <c r="I36" s="43"/>
      <c r="J36" s="43"/>
    </row>
    <row r="37" spans="4:10" x14ac:dyDescent="0.25">
      <c r="D37" s="43"/>
      <c r="E37" s="43"/>
      <c r="F37" s="43"/>
      <c r="G37" s="43"/>
      <c r="H37" s="43"/>
      <c r="I37" s="43"/>
      <c r="J37" s="43"/>
    </row>
    <row r="38" spans="4:10" x14ac:dyDescent="0.25">
      <c r="D38" s="43"/>
      <c r="E38" s="43"/>
      <c r="F38" s="43"/>
      <c r="G38" s="43"/>
      <c r="H38" s="43"/>
      <c r="I38" s="43"/>
      <c r="J38" s="43"/>
    </row>
    <row r="39" spans="4:10" x14ac:dyDescent="0.25">
      <c r="D39" s="43"/>
      <c r="E39" s="43"/>
      <c r="F39" s="43"/>
      <c r="G39" s="43"/>
      <c r="H39" s="43"/>
      <c r="I39" s="43"/>
      <c r="J39" s="43"/>
    </row>
    <row r="40" spans="4:10" x14ac:dyDescent="0.25">
      <c r="D40" s="43"/>
      <c r="E40" s="43"/>
      <c r="F40" s="43"/>
      <c r="G40" s="43"/>
      <c r="H40" s="43"/>
      <c r="I40" s="43"/>
      <c r="J40" s="43"/>
    </row>
    <row r="41" spans="4:10" x14ac:dyDescent="0.25">
      <c r="D41" s="43"/>
      <c r="E41" s="43"/>
      <c r="F41" s="43"/>
      <c r="G41" s="43"/>
      <c r="H41" s="43"/>
      <c r="I41" s="43"/>
      <c r="J41" s="43"/>
    </row>
    <row r="42" spans="4:10" x14ac:dyDescent="0.25">
      <c r="D42" s="43"/>
      <c r="E42" s="43"/>
      <c r="F42" s="43"/>
      <c r="G42" s="43"/>
      <c r="H42" s="43"/>
      <c r="I42" s="43"/>
      <c r="J42" s="43"/>
    </row>
    <row r="43" spans="4:10" x14ac:dyDescent="0.25">
      <c r="D43" s="44"/>
      <c r="E43" s="44"/>
      <c r="F43" s="44"/>
      <c r="G43" s="44"/>
      <c r="H43" s="44"/>
      <c r="I43" s="44"/>
      <c r="J43" s="44"/>
    </row>
    <row r="44" spans="4:10" x14ac:dyDescent="0.25">
      <c r="D44" s="43"/>
      <c r="E44" s="43"/>
      <c r="F44" s="43"/>
      <c r="G44" s="43"/>
      <c r="H44" s="43"/>
      <c r="I44" s="43"/>
      <c r="J44" s="43"/>
    </row>
    <row r="45" spans="4:10" x14ac:dyDescent="0.25">
      <c r="D45" s="44"/>
      <c r="E45" s="44"/>
      <c r="F45" s="44"/>
      <c r="G45" s="44"/>
      <c r="H45" s="44"/>
      <c r="I45" s="44"/>
      <c r="J45" s="44"/>
    </row>
    <row r="46" spans="4:10" x14ac:dyDescent="0.25">
      <c r="D46" s="43"/>
      <c r="E46" s="43"/>
      <c r="F46" s="43"/>
      <c r="G46" s="43"/>
      <c r="H46" s="43"/>
      <c r="I46" s="43"/>
      <c r="J46" s="43"/>
    </row>
    <row r="47" spans="4:10" x14ac:dyDescent="0.25">
      <c r="D47" s="43"/>
      <c r="E47" s="43"/>
      <c r="F47" s="43"/>
      <c r="G47" s="43"/>
      <c r="H47" s="43"/>
      <c r="I47" s="43"/>
      <c r="J47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workbookViewId="0">
      <selection activeCell="H28" sqref="H28"/>
    </sheetView>
  </sheetViews>
  <sheetFormatPr defaultColWidth="9.140625" defaultRowHeight="15" x14ac:dyDescent="0.25"/>
  <cols>
    <col min="1" max="1" width="10.7109375" style="8" bestFit="1" customWidth="1"/>
    <col min="2" max="2" width="12.28515625" style="8" customWidth="1"/>
    <col min="3" max="3" width="10.28515625" style="8" bestFit="1" customWidth="1"/>
    <col min="4" max="4" width="10" style="8" bestFit="1" customWidth="1"/>
    <col min="5" max="16384" width="9.140625" style="8"/>
  </cols>
  <sheetData>
    <row r="1" spans="1:32" s="30" customFormat="1" ht="15.6" x14ac:dyDescent="0.35">
      <c r="A1" s="29"/>
      <c r="C1" s="15"/>
      <c r="D1" s="20"/>
    </row>
    <row r="2" spans="1:32" s="30" customFormat="1" ht="14.45" x14ac:dyDescent="0.35">
      <c r="A2" s="68"/>
      <c r="B2" s="68"/>
      <c r="C2" s="8"/>
      <c r="D2" s="85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0" customFormat="1" ht="14.45" x14ac:dyDescent="0.35">
      <c r="A3" s="68"/>
      <c r="B3" s="68"/>
      <c r="C3" s="8"/>
      <c r="D3" s="85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30" customFormat="1" ht="14.45" x14ac:dyDescent="0.35">
      <c r="A4" s="68"/>
      <c r="B4" s="68"/>
      <c r="C4" s="8"/>
      <c r="D4" s="85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6" customFormat="1" ht="14.45" x14ac:dyDescent="0.35">
      <c r="A5" s="68"/>
      <c r="B5" s="68"/>
      <c r="C5" s="8"/>
      <c r="D5" s="85"/>
    </row>
    <row r="6" spans="1:32" ht="14.45" x14ac:dyDescent="0.35">
      <c r="A6" s="68"/>
      <c r="B6" s="68"/>
      <c r="D6" s="8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</sheetData>
  <sortState ref="A2:AJ118">
    <sortCondition sortBy="cellColor" ref="D2:D118" dxfId="0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workbookViewId="0">
      <selection activeCell="Q36" sqref="Q36"/>
    </sheetView>
  </sheetViews>
  <sheetFormatPr defaultRowHeight="15" x14ac:dyDescent="0.25"/>
  <cols>
    <col min="4" max="10" width="0" hidden="1" customWidth="1"/>
    <col min="12" max="12" width="10.7109375" bestFit="1" customWidth="1"/>
  </cols>
  <sheetData>
    <row r="1" spans="1:36" s="30" customFormat="1" ht="15.6" x14ac:dyDescent="0.35">
      <c r="A1" s="29"/>
      <c r="C1" s="15"/>
      <c r="D1" s="29"/>
      <c r="E1" s="15"/>
      <c r="F1" s="15"/>
      <c r="G1" s="15"/>
      <c r="H1" s="15"/>
      <c r="I1" s="15"/>
      <c r="J1" s="16"/>
      <c r="K1" s="16"/>
      <c r="L1" s="2"/>
      <c r="M1" s="17"/>
      <c r="N1" s="31"/>
      <c r="O1" s="32"/>
      <c r="P1" s="20"/>
      <c r="Q1" s="20"/>
      <c r="R1" s="20"/>
      <c r="S1" s="20"/>
      <c r="T1" s="20"/>
      <c r="U1" s="21"/>
      <c r="V1" s="21"/>
      <c r="W1" s="21"/>
      <c r="X1" s="21"/>
      <c r="Y1" s="21"/>
      <c r="Z1" s="21"/>
      <c r="AA1" s="21"/>
      <c r="AB1" s="21"/>
      <c r="AC1" s="27"/>
      <c r="AD1" s="24"/>
      <c r="AE1" s="15"/>
      <c r="AF1" s="58"/>
      <c r="AG1" s="18"/>
      <c r="AH1" s="33"/>
    </row>
    <row r="2" spans="1:36" s="30" customFormat="1" ht="14.45" x14ac:dyDescent="0.35">
      <c r="A2" s="8"/>
      <c r="B2" s="8"/>
      <c r="C2" s="8"/>
      <c r="D2" s="6"/>
      <c r="E2" s="8"/>
      <c r="F2" s="6"/>
      <c r="G2" s="8"/>
      <c r="H2" s="8"/>
      <c r="I2" s="66"/>
      <c r="J2" s="34"/>
      <c r="K2" s="8"/>
      <c r="L2" s="25"/>
      <c r="M2" s="8"/>
      <c r="N2" s="79"/>
      <c r="O2" s="43"/>
      <c r="P2" s="5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56"/>
      <c r="AD2" s="43"/>
      <c r="AE2" s="43"/>
      <c r="AF2" s="59"/>
      <c r="AG2" s="9"/>
      <c r="AH2" s="8"/>
      <c r="AI2" s="8"/>
      <c r="AJ2" s="8"/>
    </row>
    <row r="3" spans="1:36" s="30" customFormat="1" ht="14.45" x14ac:dyDescent="0.35">
      <c r="A3" s="6"/>
      <c r="B3" s="6"/>
      <c r="C3" s="6"/>
      <c r="D3" s="6"/>
      <c r="E3" s="6"/>
      <c r="F3" s="6"/>
      <c r="G3" s="6"/>
      <c r="H3" s="6"/>
      <c r="I3" s="34"/>
      <c r="J3" s="34"/>
      <c r="K3" s="35"/>
      <c r="L3" s="6"/>
      <c r="M3" s="36"/>
      <c r="N3" s="79"/>
      <c r="O3" s="41"/>
      <c r="P3" s="55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56"/>
      <c r="AD3" s="43"/>
      <c r="AE3" s="43"/>
      <c r="AF3" s="59"/>
      <c r="AG3" s="9"/>
      <c r="AH3" s="6"/>
      <c r="AI3" s="6"/>
      <c r="AJ3" s="6"/>
    </row>
    <row r="4" spans="1:36" s="30" customFormat="1" ht="14.45" x14ac:dyDescent="0.35">
      <c r="A4" s="8"/>
      <c r="B4" s="8"/>
      <c r="C4" s="6"/>
      <c r="D4" s="6"/>
      <c r="E4" s="6"/>
      <c r="F4" s="6"/>
      <c r="G4" s="6"/>
      <c r="H4" s="6"/>
      <c r="I4" s="34"/>
      <c r="J4" s="34"/>
      <c r="K4" s="35"/>
      <c r="L4" s="6"/>
      <c r="M4" s="36"/>
      <c r="N4" s="52"/>
      <c r="O4" s="41"/>
      <c r="P4" s="55"/>
      <c r="Q4" s="43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6"/>
      <c r="AD4" s="43"/>
      <c r="AE4" s="43"/>
      <c r="AF4" s="59"/>
      <c r="AG4" s="38"/>
      <c r="AH4" s="6"/>
      <c r="AI4" s="6"/>
      <c r="AJ4" s="6"/>
    </row>
    <row r="5" spans="1:36" s="6" customFormat="1" ht="14.45" x14ac:dyDescent="0.35">
      <c r="A5" s="87"/>
      <c r="B5" s="87"/>
      <c r="I5" s="34"/>
      <c r="J5" s="34"/>
      <c r="K5" s="35"/>
      <c r="M5" s="36"/>
      <c r="N5" s="52"/>
      <c r="O5" s="41"/>
      <c r="P5" s="55"/>
      <c r="Q5" s="43"/>
      <c r="R5" s="41"/>
      <c r="S5" s="41"/>
      <c r="T5" s="41"/>
      <c r="U5" s="43"/>
      <c r="V5" s="41"/>
      <c r="W5" s="41"/>
      <c r="X5" s="41"/>
      <c r="Y5" s="41"/>
      <c r="Z5" s="41"/>
      <c r="AA5" s="41"/>
      <c r="AB5" s="41"/>
      <c r="AC5" s="56"/>
      <c r="AD5" s="43"/>
      <c r="AE5" s="43"/>
      <c r="AF5" s="59"/>
      <c r="AG5" s="38"/>
    </row>
    <row r="6" spans="1:36" s="8" customFormat="1" ht="14.45" x14ac:dyDescent="0.35">
      <c r="B6" s="6"/>
      <c r="C6" s="6"/>
      <c r="D6" s="6"/>
      <c r="E6" s="6"/>
      <c r="F6" s="6"/>
      <c r="G6" s="6"/>
      <c r="H6" s="6"/>
      <c r="I6" s="34"/>
      <c r="J6" s="34"/>
      <c r="K6" s="35"/>
      <c r="L6" s="6"/>
      <c r="M6" s="36"/>
      <c r="N6" s="52"/>
      <c r="O6" s="41"/>
      <c r="P6" s="55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56"/>
      <c r="AD6" s="43"/>
      <c r="AE6" s="43"/>
      <c r="AF6" s="59"/>
      <c r="AG6" s="38"/>
      <c r="AH6" s="6"/>
      <c r="AI6" s="6"/>
      <c r="AJ6" s="39"/>
    </row>
    <row r="7" spans="1:36" s="8" customFormat="1" ht="14.45" x14ac:dyDescent="0.35">
      <c r="A7" s="87"/>
      <c r="B7" s="87"/>
      <c r="C7" s="6"/>
      <c r="D7" s="6"/>
      <c r="E7" s="6"/>
      <c r="F7" s="6"/>
      <c r="G7" s="6"/>
      <c r="H7" s="6"/>
      <c r="I7" s="34"/>
      <c r="K7" s="35"/>
      <c r="L7" s="6"/>
      <c r="M7" s="36"/>
      <c r="N7" s="52"/>
      <c r="O7" s="41"/>
      <c r="P7" s="53"/>
      <c r="Q7" s="43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56"/>
      <c r="AD7" s="43"/>
      <c r="AE7" s="43"/>
      <c r="AF7" s="59"/>
      <c r="AG7" s="38"/>
      <c r="AH7" s="6"/>
      <c r="AI7" s="6"/>
      <c r="AJ7" s="6"/>
    </row>
    <row r="8" spans="1:36" s="8" customFormat="1" ht="14.45" x14ac:dyDescent="0.35">
      <c r="A8" s="6"/>
      <c r="B8" s="6"/>
      <c r="C8" s="6"/>
      <c r="D8" s="6"/>
      <c r="E8" s="6"/>
      <c r="F8" s="6"/>
      <c r="G8" s="6"/>
      <c r="H8" s="6"/>
      <c r="I8" s="34"/>
      <c r="J8" s="34"/>
      <c r="K8" s="35"/>
      <c r="L8" s="6"/>
      <c r="M8" s="36"/>
      <c r="N8" s="79"/>
      <c r="O8" s="41"/>
      <c r="P8" s="55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56"/>
      <c r="AD8" s="43"/>
      <c r="AE8" s="43"/>
      <c r="AF8" s="59"/>
      <c r="AG8" s="38"/>
      <c r="AH8" s="6"/>
      <c r="AI8" s="6"/>
      <c r="AJ8" s="6"/>
    </row>
    <row r="9" spans="1:36" s="8" customFormat="1" ht="14.45" x14ac:dyDescent="0.35">
      <c r="A9" s="6"/>
      <c r="B9" s="6"/>
      <c r="C9" s="6"/>
      <c r="D9" s="6"/>
      <c r="E9" s="6"/>
      <c r="F9" s="6"/>
      <c r="G9" s="6"/>
      <c r="H9" s="6"/>
      <c r="I9" s="34"/>
      <c r="J9" s="34"/>
      <c r="K9" s="35"/>
      <c r="L9" s="6"/>
      <c r="M9" s="36"/>
      <c r="N9" s="52"/>
      <c r="O9" s="42"/>
      <c r="P9" s="55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56"/>
      <c r="AD9" s="44"/>
      <c r="AE9" s="43"/>
      <c r="AF9" s="59"/>
      <c r="AG9" s="38"/>
      <c r="AH9" s="6"/>
      <c r="AI9" s="6"/>
    </row>
    <row r="10" spans="1:36" s="6" customFormat="1" ht="14.45" x14ac:dyDescent="0.35">
      <c r="I10" s="34"/>
      <c r="J10" s="34"/>
      <c r="K10" s="35"/>
      <c r="M10" s="36"/>
      <c r="N10" s="79"/>
      <c r="O10" s="41"/>
      <c r="P10" s="55"/>
      <c r="Q10" s="41"/>
      <c r="R10" s="41"/>
      <c r="S10" s="41"/>
      <c r="T10" s="41"/>
      <c r="U10" s="43"/>
      <c r="V10" s="41"/>
      <c r="W10" s="41"/>
      <c r="X10" s="41"/>
      <c r="Y10" s="41"/>
      <c r="Z10" s="41"/>
      <c r="AA10" s="41"/>
      <c r="AB10" s="41"/>
      <c r="AC10" s="56"/>
      <c r="AD10" s="43"/>
      <c r="AE10" s="43"/>
      <c r="AF10" s="59"/>
      <c r="AG10" s="38"/>
    </row>
    <row r="11" spans="1:36" s="6" customFormat="1" ht="14.45" x14ac:dyDescent="0.35">
      <c r="A11" s="8"/>
      <c r="B11" s="8"/>
      <c r="I11" s="34"/>
      <c r="J11" s="34"/>
      <c r="K11" s="35"/>
      <c r="M11" s="36"/>
      <c r="N11" s="52"/>
      <c r="O11" s="41"/>
      <c r="P11" s="55"/>
      <c r="Q11" s="43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56"/>
      <c r="AD11" s="43"/>
      <c r="AE11" s="43"/>
      <c r="AF11" s="59"/>
      <c r="AG11" s="38"/>
    </row>
    <row r="12" spans="1:36" s="6" customFormat="1" ht="14.45" x14ac:dyDescent="0.35">
      <c r="I12" s="34"/>
      <c r="J12" s="34"/>
      <c r="K12" s="35"/>
      <c r="M12" s="36"/>
      <c r="N12" s="52"/>
      <c r="O12" s="41"/>
      <c r="P12" s="55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56"/>
      <c r="AD12" s="43"/>
      <c r="AE12" s="43"/>
      <c r="AF12" s="59"/>
      <c r="AG12" s="38"/>
    </row>
    <row r="13" spans="1:36" s="6" customFormat="1" ht="14.45" x14ac:dyDescent="0.35">
      <c r="I13" s="34"/>
      <c r="J13" s="34"/>
      <c r="K13" s="35"/>
      <c r="M13" s="36"/>
      <c r="N13" s="52"/>
      <c r="O13" s="41"/>
      <c r="P13" s="5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56"/>
      <c r="AD13" s="43"/>
      <c r="AE13" s="43"/>
      <c r="AF13" s="59"/>
      <c r="AG13" s="9"/>
      <c r="AJ13" s="8"/>
    </row>
    <row r="14" spans="1:36" s="6" customFormat="1" ht="14.45" x14ac:dyDescent="0.35">
      <c r="A14" s="8"/>
      <c r="B14" s="8"/>
      <c r="I14" s="34"/>
      <c r="J14" s="34"/>
      <c r="K14" s="35"/>
      <c r="M14" s="36"/>
      <c r="N14" s="79"/>
      <c r="O14" s="41"/>
      <c r="P14" s="5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56"/>
      <c r="AD14" s="43"/>
      <c r="AE14" s="43"/>
      <c r="AF14" s="59"/>
      <c r="AG14" s="38"/>
    </row>
    <row r="15" spans="1:36" s="6" customFormat="1" ht="14.45" x14ac:dyDescent="0.35">
      <c r="I15" s="34"/>
      <c r="J15" s="34"/>
      <c r="K15" s="35"/>
      <c r="M15" s="36"/>
      <c r="N15" s="79"/>
      <c r="O15" s="41"/>
      <c r="P15" s="5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56"/>
      <c r="AD15" s="43"/>
      <c r="AE15" s="43"/>
      <c r="AF15" s="59"/>
      <c r="AG15" s="38"/>
      <c r="AJ15" s="8"/>
    </row>
    <row r="16" spans="1:36" s="6" customFormat="1" ht="14.45" x14ac:dyDescent="0.35">
      <c r="I16" s="34"/>
      <c r="K16" s="35"/>
      <c r="M16" s="36"/>
      <c r="N16" s="79"/>
      <c r="O16" s="41"/>
      <c r="P16" s="53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56"/>
      <c r="AD16" s="43"/>
      <c r="AE16" s="43"/>
      <c r="AF16" s="59"/>
      <c r="AG16" s="9"/>
      <c r="AJ16" s="8"/>
    </row>
    <row r="17" spans="1:36" s="8" customFormat="1" ht="14.45" x14ac:dyDescent="0.35">
      <c r="I17" s="66"/>
      <c r="K17" s="69"/>
      <c r="M17" s="70"/>
      <c r="N17" s="52"/>
      <c r="O17" s="43"/>
      <c r="P17" s="5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54"/>
      <c r="AD17" s="43"/>
      <c r="AE17" s="43"/>
      <c r="AF17" s="59"/>
      <c r="AG17" s="9"/>
    </row>
    <row r="18" spans="1:36" s="8" customFormat="1" ht="14.45" x14ac:dyDescent="0.35">
      <c r="C18" s="6"/>
      <c r="D18" s="6"/>
      <c r="E18" s="6"/>
      <c r="F18" s="6"/>
      <c r="G18" s="6"/>
      <c r="H18" s="6"/>
      <c r="I18" s="34"/>
      <c r="J18" s="34"/>
      <c r="K18" s="35"/>
      <c r="L18" s="6"/>
      <c r="M18" s="36"/>
      <c r="N18" s="79"/>
      <c r="O18" s="41"/>
      <c r="P18" s="55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54"/>
      <c r="AD18" s="43"/>
      <c r="AE18" s="43"/>
      <c r="AF18" s="59"/>
      <c r="AG18" s="38"/>
      <c r="AH18" s="6"/>
      <c r="AI18" s="6"/>
      <c r="AJ18" s="6"/>
    </row>
    <row r="19" spans="1:36" s="8" customFormat="1" ht="14.45" x14ac:dyDescent="0.35">
      <c r="C19" s="6"/>
      <c r="D19" s="6"/>
      <c r="E19" s="6"/>
      <c r="F19" s="6"/>
      <c r="G19" s="6"/>
      <c r="H19" s="6"/>
      <c r="I19" s="34"/>
      <c r="J19" s="34"/>
      <c r="K19" s="35"/>
      <c r="L19" s="6"/>
      <c r="M19" s="36"/>
      <c r="N19" s="52"/>
      <c r="O19" s="41"/>
      <c r="P19" s="55"/>
      <c r="Q19" s="41"/>
      <c r="R19" s="41"/>
      <c r="S19" s="41"/>
      <c r="T19" s="41"/>
      <c r="U19" s="43"/>
      <c r="V19" s="41"/>
      <c r="W19" s="41"/>
      <c r="X19" s="41"/>
      <c r="Y19" s="41"/>
      <c r="Z19" s="41"/>
      <c r="AA19" s="41"/>
      <c r="AB19" s="41"/>
      <c r="AC19" s="54"/>
      <c r="AD19" s="43"/>
      <c r="AE19" s="43"/>
      <c r="AF19" s="59"/>
      <c r="AG19" s="38"/>
      <c r="AH19" s="6"/>
      <c r="AI19" s="6"/>
      <c r="AJ19" s="6"/>
    </row>
    <row r="20" spans="1:36" s="8" customFormat="1" x14ac:dyDescent="0.25">
      <c r="A20" s="6"/>
      <c r="B20" s="6"/>
      <c r="C20" s="6"/>
      <c r="D20" s="6"/>
      <c r="E20" s="6"/>
      <c r="F20" s="6"/>
      <c r="I20" s="66"/>
      <c r="J20" s="34"/>
      <c r="K20" s="35"/>
      <c r="L20" s="6"/>
      <c r="M20" s="36"/>
      <c r="N20" s="79"/>
      <c r="O20" s="41"/>
      <c r="P20" s="55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54"/>
      <c r="AD20" s="43"/>
      <c r="AE20" s="43"/>
      <c r="AF20" s="59"/>
      <c r="AG20" s="9"/>
      <c r="AH20" s="6"/>
      <c r="AI20" s="6"/>
      <c r="AJ20" s="6"/>
    </row>
    <row r="21" spans="1:36" s="8" customFormat="1" x14ac:dyDescent="0.25">
      <c r="I21" s="66"/>
      <c r="J21" s="66"/>
      <c r="K21" s="69"/>
      <c r="M21" s="70"/>
      <c r="N21" s="79"/>
      <c r="O21" s="43"/>
      <c r="P21" s="5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54"/>
      <c r="AD21" s="43"/>
      <c r="AE21" s="43"/>
      <c r="AF21" s="59"/>
      <c r="AG21" s="9"/>
    </row>
    <row r="22" spans="1:36" s="8" customFormat="1" x14ac:dyDescent="0.25">
      <c r="I22" s="66"/>
      <c r="J22" s="66"/>
      <c r="K22" s="69"/>
      <c r="M22" s="70"/>
      <c r="N22" s="79"/>
      <c r="O22" s="43"/>
      <c r="P22" s="5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54"/>
      <c r="AD22" s="43"/>
      <c r="AE22" s="43"/>
      <c r="AF22" s="59"/>
      <c r="AG22" s="9"/>
    </row>
    <row r="23" spans="1:36" s="8" customFormat="1" x14ac:dyDescent="0.25">
      <c r="C23" s="6"/>
      <c r="D23" s="6"/>
      <c r="E23" s="6"/>
      <c r="F23" s="6"/>
      <c r="G23" s="6"/>
      <c r="H23" s="6"/>
      <c r="I23" s="34"/>
      <c r="J23" s="34"/>
      <c r="K23" s="35"/>
      <c r="L23" s="6"/>
      <c r="M23" s="36"/>
      <c r="N23" s="79"/>
      <c r="O23" s="41"/>
      <c r="P23" s="55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56"/>
      <c r="AD23" s="43"/>
      <c r="AE23" s="43"/>
      <c r="AF23" s="59"/>
      <c r="AG23" s="38"/>
      <c r="AH23" s="6"/>
      <c r="AI23" s="6"/>
    </row>
    <row r="24" spans="1:36" s="8" customFormat="1" x14ac:dyDescent="0.25">
      <c r="A24" s="6"/>
      <c r="B24" s="6"/>
      <c r="C24" s="6"/>
      <c r="D24" s="6"/>
      <c r="E24" s="6"/>
      <c r="F24" s="6"/>
      <c r="G24" s="6"/>
      <c r="H24" s="6"/>
      <c r="I24" s="34"/>
      <c r="K24" s="35"/>
      <c r="L24" s="6"/>
      <c r="M24" s="36"/>
      <c r="N24" s="79"/>
      <c r="O24" s="41"/>
      <c r="P24" s="53"/>
      <c r="Q24" s="41"/>
      <c r="R24" s="41"/>
      <c r="S24" s="41"/>
      <c r="T24" s="41"/>
      <c r="U24" s="41"/>
      <c r="V24" s="41"/>
      <c r="W24" s="43"/>
      <c r="X24" s="41"/>
      <c r="Y24" s="41"/>
      <c r="Z24" s="41"/>
      <c r="AA24" s="41"/>
      <c r="AB24" s="41"/>
      <c r="AC24" s="56"/>
      <c r="AD24" s="43"/>
      <c r="AE24" s="43"/>
      <c r="AF24" s="59"/>
      <c r="AG24" s="9"/>
      <c r="AH24" s="6"/>
      <c r="AI24" s="6"/>
      <c r="AJ24" s="6"/>
    </row>
    <row r="25" spans="1:36" s="64" customFormat="1" x14ac:dyDescent="0.25">
      <c r="A25" s="8"/>
      <c r="B25" s="8"/>
      <c r="C25" s="8"/>
      <c r="D25" s="8"/>
      <c r="E25" s="8"/>
      <c r="F25" s="8"/>
      <c r="G25" s="8"/>
      <c r="H25" s="8"/>
      <c r="I25" s="66"/>
      <c r="J25" s="66"/>
      <c r="K25" s="69"/>
      <c r="L25" s="8"/>
      <c r="M25" s="70"/>
      <c r="N25" s="79"/>
      <c r="O25" s="43"/>
      <c r="P25" s="5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56"/>
      <c r="AD25" s="43"/>
      <c r="AE25" s="43"/>
      <c r="AF25" s="59"/>
      <c r="AG25" s="9"/>
      <c r="AH25" s="8"/>
      <c r="AI25" s="8"/>
      <c r="AJ25" s="8"/>
    </row>
    <row r="26" spans="1:36" s="8" customFormat="1" x14ac:dyDescent="0.25">
      <c r="I26" s="66"/>
      <c r="J26" s="66"/>
      <c r="K26" s="69"/>
      <c r="M26" s="70"/>
      <c r="N26" s="79"/>
      <c r="O26" s="43"/>
      <c r="P26" s="5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56"/>
      <c r="AD26" s="43"/>
      <c r="AE26" s="43"/>
      <c r="AF26" s="59"/>
      <c r="AG26" s="9"/>
      <c r="AI26" s="43"/>
    </row>
    <row r="27" spans="1:36" s="8" customFormat="1" x14ac:dyDescent="0.25">
      <c r="C27" s="6"/>
      <c r="D27" s="6"/>
      <c r="E27" s="6"/>
      <c r="F27" s="6"/>
      <c r="G27" s="6"/>
      <c r="H27" s="6"/>
      <c r="I27" s="34"/>
      <c r="J27" s="34"/>
      <c r="K27" s="35"/>
      <c r="L27" s="6"/>
      <c r="M27" s="36"/>
      <c r="N27" s="52"/>
      <c r="O27" s="41"/>
      <c r="P27" s="55"/>
      <c r="Q27" s="44"/>
      <c r="R27" s="41"/>
      <c r="S27" s="41"/>
      <c r="T27" s="41"/>
      <c r="U27" s="43"/>
      <c r="V27" s="41"/>
      <c r="W27" s="41"/>
      <c r="X27" s="41"/>
      <c r="Y27" s="41"/>
      <c r="Z27" s="41"/>
      <c r="AA27" s="41"/>
      <c r="AB27" s="41"/>
      <c r="AC27" s="56"/>
      <c r="AD27" s="43"/>
      <c r="AE27" s="43"/>
      <c r="AF27" s="59"/>
      <c r="AG27" s="38"/>
      <c r="AH27" s="6"/>
      <c r="AI27" s="6"/>
      <c r="AJ27" s="6"/>
    </row>
    <row r="28" spans="1:36" s="8" customFormat="1" x14ac:dyDescent="0.25">
      <c r="I28" s="66"/>
      <c r="J28" s="66"/>
      <c r="K28" s="69"/>
      <c r="M28" s="70"/>
      <c r="N28" s="52"/>
      <c r="O28" s="43"/>
      <c r="P28" s="5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56"/>
      <c r="AD28" s="43"/>
      <c r="AE28" s="43"/>
      <c r="AF28" s="59"/>
      <c r="AG28" s="9"/>
    </row>
    <row r="29" spans="1:36" s="8" customFormat="1" x14ac:dyDescent="0.25">
      <c r="A29" s="6"/>
      <c r="B29" s="6"/>
      <c r="C29" s="6"/>
      <c r="D29" s="6"/>
      <c r="E29" s="6"/>
      <c r="F29" s="6"/>
      <c r="G29" s="6"/>
      <c r="H29" s="6"/>
      <c r="I29" s="34"/>
      <c r="J29" s="34"/>
      <c r="K29" s="35"/>
      <c r="L29" s="6"/>
      <c r="M29" s="36"/>
      <c r="N29" s="52"/>
      <c r="O29" s="41"/>
      <c r="P29" s="55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56"/>
      <c r="AD29" s="43"/>
      <c r="AE29" s="43"/>
      <c r="AF29" s="59"/>
      <c r="AG29" s="38"/>
      <c r="AH29" s="6"/>
      <c r="AI29" s="6"/>
    </row>
    <row r="30" spans="1:36" s="8" customFormat="1" x14ac:dyDescent="0.25">
      <c r="C30" s="6"/>
      <c r="D30" s="6"/>
      <c r="E30" s="6"/>
      <c r="F30" s="6"/>
      <c r="G30" s="6"/>
      <c r="H30" s="6"/>
      <c r="I30" s="34"/>
      <c r="J30" s="34"/>
      <c r="K30" s="35"/>
      <c r="L30" s="6"/>
      <c r="M30" s="36"/>
      <c r="N30" s="79"/>
      <c r="O30" s="41"/>
      <c r="P30" s="55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56"/>
      <c r="AD30" s="43"/>
      <c r="AE30" s="43"/>
      <c r="AF30" s="59"/>
      <c r="AG30" s="38"/>
      <c r="AH30" s="6"/>
      <c r="AI30" s="6"/>
      <c r="AJ30" s="6"/>
    </row>
    <row r="31" spans="1:36" s="8" customFormat="1" x14ac:dyDescent="0.25">
      <c r="C31" s="6"/>
      <c r="D31" s="6"/>
      <c r="E31" s="6"/>
      <c r="F31" s="6"/>
      <c r="G31" s="6"/>
      <c r="H31" s="6"/>
      <c r="I31" s="34"/>
      <c r="J31" s="34"/>
      <c r="K31" s="35"/>
      <c r="L31" s="6"/>
      <c r="M31" s="36"/>
      <c r="N31" s="52"/>
      <c r="O31" s="41"/>
      <c r="P31" s="55"/>
      <c r="Q31" s="44"/>
      <c r="R31" s="41"/>
      <c r="S31" s="41"/>
      <c r="T31" s="41"/>
      <c r="U31" s="43"/>
      <c r="V31" s="41"/>
      <c r="W31" s="41"/>
      <c r="X31" s="41"/>
      <c r="Y31" s="41"/>
      <c r="Z31" s="41"/>
      <c r="AA31" s="41"/>
      <c r="AB31" s="41"/>
      <c r="AC31" s="56"/>
      <c r="AD31" s="43"/>
      <c r="AE31" s="43"/>
      <c r="AF31" s="59"/>
      <c r="AG31" s="38"/>
      <c r="AH31" s="6"/>
      <c r="AI31" s="6"/>
      <c r="AJ31" s="6"/>
    </row>
    <row r="32" spans="1:36" s="8" customFormat="1" x14ac:dyDescent="0.25">
      <c r="A32" s="6"/>
      <c r="B32" s="6"/>
      <c r="C32" s="6"/>
      <c r="D32" s="6"/>
      <c r="E32" s="6"/>
      <c r="F32" s="6"/>
      <c r="G32" s="6"/>
      <c r="H32" s="6"/>
      <c r="I32" s="34"/>
      <c r="J32" s="34"/>
      <c r="K32" s="35"/>
      <c r="L32" s="6"/>
      <c r="M32" s="36"/>
      <c r="N32" s="52"/>
      <c r="O32" s="41"/>
      <c r="P32" s="55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6"/>
      <c r="AD32" s="43"/>
      <c r="AE32" s="43"/>
      <c r="AF32" s="59"/>
      <c r="AG32" s="38"/>
      <c r="AH32" s="6"/>
      <c r="AI32" s="6"/>
    </row>
    <row r="33" spans="1:36" s="8" customFormat="1" x14ac:dyDescent="0.25">
      <c r="I33" s="66"/>
      <c r="J33" s="66"/>
      <c r="K33" s="69"/>
      <c r="M33" s="70"/>
      <c r="N33" s="52"/>
      <c r="O33" s="43"/>
      <c r="P33" s="5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56"/>
      <c r="AD33" s="43"/>
      <c r="AE33" s="43"/>
      <c r="AF33" s="59"/>
      <c r="AG33" s="9"/>
    </row>
    <row r="34" spans="1:36" s="8" customFormat="1" x14ac:dyDescent="0.25">
      <c r="A34" s="64"/>
      <c r="B34" s="64"/>
      <c r="C34" s="6"/>
      <c r="D34" s="6"/>
      <c r="E34" s="6"/>
      <c r="F34" s="6"/>
      <c r="G34" s="6"/>
      <c r="H34" s="6"/>
      <c r="I34" s="34"/>
      <c r="J34" s="34"/>
      <c r="K34" s="35"/>
      <c r="L34" s="6"/>
      <c r="M34" s="36"/>
      <c r="N34" s="52"/>
      <c r="O34" s="41"/>
      <c r="P34" s="55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6"/>
      <c r="AD34" s="43"/>
      <c r="AE34" s="43"/>
      <c r="AF34" s="59"/>
      <c r="AG34" s="38"/>
      <c r="AH34" s="6"/>
      <c r="AI34" s="6"/>
      <c r="AJ34" s="6"/>
    </row>
    <row r="35" spans="1:36" s="8" customFormat="1" x14ac:dyDescent="0.25">
      <c r="A35" s="64"/>
      <c r="B35" s="64"/>
      <c r="C35" s="6"/>
      <c r="D35" s="6"/>
      <c r="E35" s="6"/>
      <c r="F35" s="6"/>
      <c r="G35" s="6"/>
      <c r="H35" s="6"/>
      <c r="I35" s="34"/>
      <c r="J35" s="34"/>
      <c r="K35" s="35"/>
      <c r="L35" s="6"/>
      <c r="M35" s="36"/>
      <c r="N35" s="79"/>
      <c r="O35" s="41"/>
      <c r="P35" s="55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56"/>
      <c r="AD35" s="43"/>
      <c r="AE35" s="43"/>
      <c r="AF35" s="59"/>
      <c r="AG35" s="38"/>
      <c r="AH35" s="6"/>
      <c r="AI35" s="6"/>
      <c r="AJ35" s="6"/>
    </row>
    <row r="36" spans="1:36" s="6" customFormat="1" x14ac:dyDescent="0.25">
      <c r="A36" s="64"/>
      <c r="B36" s="64"/>
      <c r="I36" s="34"/>
      <c r="J36" s="34"/>
      <c r="K36" s="35"/>
      <c r="M36" s="36"/>
      <c r="N36" s="79"/>
      <c r="O36" s="41"/>
      <c r="P36" s="55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56"/>
      <c r="AD36" s="43"/>
      <c r="AE36" s="43"/>
      <c r="AF36" s="59"/>
      <c r="AG36" s="38"/>
    </row>
    <row r="37" spans="1:36" s="6" customFormat="1" x14ac:dyDescent="0.25">
      <c r="A37" s="64"/>
      <c r="B37" s="64"/>
      <c r="I37" s="34"/>
      <c r="J37" s="34"/>
      <c r="K37" s="35"/>
      <c r="M37" s="36"/>
      <c r="N37" s="79"/>
      <c r="O37" s="41"/>
      <c r="P37" s="55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56"/>
      <c r="AD37" s="43"/>
      <c r="AE37" s="43"/>
      <c r="AF37" s="59"/>
      <c r="AG37" s="38"/>
    </row>
    <row r="38" spans="1:36" s="6" customFormat="1" x14ac:dyDescent="0.25">
      <c r="A38" s="64"/>
      <c r="B38" s="64"/>
      <c r="I38" s="34"/>
      <c r="J38" s="34"/>
      <c r="K38" s="35"/>
      <c r="M38" s="36"/>
      <c r="N38" s="79"/>
      <c r="O38" s="41"/>
      <c r="P38" s="55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56"/>
      <c r="AD38" s="43"/>
      <c r="AE38" s="43"/>
      <c r="AF38" s="59"/>
      <c r="AG38" s="38"/>
    </row>
    <row r="39" spans="1:36" s="6" customFormat="1" x14ac:dyDescent="0.25">
      <c r="A39" s="64"/>
      <c r="B39" s="64"/>
      <c r="C39" s="8"/>
      <c r="D39" s="8"/>
      <c r="E39" s="8"/>
      <c r="F39" s="8"/>
      <c r="G39" s="8"/>
      <c r="H39" s="8"/>
      <c r="I39" s="66"/>
      <c r="J39" s="66"/>
      <c r="K39" s="69"/>
      <c r="L39" s="8"/>
      <c r="M39" s="70"/>
      <c r="N39" s="79"/>
      <c r="O39" s="43"/>
      <c r="P39" s="5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56"/>
      <c r="AD39" s="43"/>
      <c r="AE39" s="43"/>
      <c r="AF39" s="59"/>
      <c r="AG39" s="9"/>
      <c r="AH39" s="8"/>
      <c r="AI39" s="8"/>
      <c r="AJ39" s="8"/>
    </row>
    <row r="40" spans="1:36" s="6" customFormat="1" x14ac:dyDescent="0.25">
      <c r="A40" s="64"/>
      <c r="B40" s="64"/>
      <c r="I40" s="34"/>
      <c r="J40" s="34"/>
      <c r="K40" s="35"/>
      <c r="M40" s="36"/>
      <c r="N40" s="79"/>
      <c r="O40" s="41"/>
      <c r="P40" s="55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56"/>
      <c r="AD40" s="43"/>
      <c r="AE40" s="43"/>
      <c r="AF40" s="59"/>
      <c r="AG40" s="38"/>
    </row>
    <row r="41" spans="1:36" s="6" customFormat="1" x14ac:dyDescent="0.25">
      <c r="A41" s="64"/>
      <c r="B41" s="64"/>
      <c r="I41" s="34"/>
      <c r="J41" s="8"/>
      <c r="K41" s="35"/>
      <c r="M41" s="36"/>
      <c r="N41" s="79"/>
      <c r="O41" s="41"/>
      <c r="P41" s="55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57"/>
      <c r="AD41" s="43"/>
      <c r="AE41" s="43"/>
      <c r="AF41" s="59"/>
      <c r="AG41" s="9"/>
    </row>
    <row r="42" spans="1:36" s="6" customFormat="1" x14ac:dyDescent="0.25">
      <c r="A42" s="64"/>
      <c r="B42" s="64"/>
      <c r="C42" s="8"/>
      <c r="D42" s="8"/>
      <c r="E42" s="8"/>
      <c r="F42" s="8"/>
      <c r="G42" s="8"/>
      <c r="H42" s="8"/>
      <c r="I42" s="66"/>
      <c r="J42" s="66"/>
      <c r="K42" s="69"/>
      <c r="L42" s="8"/>
      <c r="M42" s="70"/>
      <c r="N42" s="79"/>
      <c r="O42" s="43"/>
      <c r="P42" s="5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56"/>
      <c r="AD42" s="43"/>
      <c r="AE42" s="43"/>
      <c r="AF42" s="59"/>
      <c r="AG42" s="9"/>
      <c r="AH42" s="8"/>
      <c r="AI42" s="8"/>
      <c r="AJ42" s="8"/>
    </row>
    <row r="43" spans="1:36" s="6" customFormat="1" ht="15.75" x14ac:dyDescent="0.25">
      <c r="A43" s="81"/>
      <c r="B43" s="82"/>
      <c r="D43" s="29"/>
      <c r="E43" s="73"/>
      <c r="F43" s="73"/>
      <c r="G43" s="73"/>
      <c r="H43" s="73"/>
      <c r="I43" s="73"/>
      <c r="J43" s="76"/>
      <c r="K43" s="76"/>
      <c r="L43" s="77"/>
      <c r="M43" s="78"/>
      <c r="N43" s="79"/>
      <c r="O43" s="80"/>
      <c r="P43" s="83"/>
      <c r="Q43" s="74"/>
      <c r="R43" s="74"/>
      <c r="S43" s="74"/>
      <c r="T43" s="74"/>
      <c r="U43" s="73"/>
      <c r="V43" s="73"/>
      <c r="W43" s="73"/>
      <c r="X43" s="73"/>
      <c r="Y43" s="73"/>
      <c r="Z43" s="73"/>
      <c r="AA43" s="73"/>
      <c r="AB43" s="73"/>
      <c r="AC43" s="86"/>
      <c r="AD43" s="43"/>
      <c r="AE43" s="43"/>
      <c r="AF43" s="59"/>
      <c r="AG43" s="75"/>
      <c r="AH43" s="33"/>
      <c r="AI43" s="30"/>
      <c r="AJ43" s="30"/>
    </row>
    <row r="44" spans="1:36" s="6" customFormat="1" x14ac:dyDescent="0.25">
      <c r="A44" s="8"/>
      <c r="I44" s="34"/>
      <c r="J44" s="34"/>
      <c r="K44" s="35"/>
      <c r="L44" s="37"/>
      <c r="M44" s="36"/>
      <c r="N44" s="79"/>
      <c r="O44" s="41"/>
      <c r="P44" s="55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56"/>
      <c r="AD44" s="43"/>
      <c r="AE44" s="43"/>
      <c r="AF44" s="59"/>
      <c r="AG44" s="38"/>
      <c r="AJ44" s="8"/>
    </row>
    <row r="45" spans="1:36" s="6" customFormat="1" x14ac:dyDescent="0.25">
      <c r="A45" s="64"/>
      <c r="B45" s="64"/>
      <c r="I45" s="34"/>
      <c r="J45" s="34"/>
      <c r="K45" s="35"/>
      <c r="L45" s="37"/>
      <c r="M45" s="36"/>
      <c r="N45" s="79"/>
      <c r="O45" s="41"/>
      <c r="P45" s="55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56"/>
      <c r="AD45" s="43"/>
      <c r="AE45" s="43"/>
      <c r="AF45" s="59"/>
      <c r="AG45" s="38"/>
    </row>
    <row r="46" spans="1:36" s="6" customFormat="1" x14ac:dyDescent="0.25">
      <c r="A46" s="64"/>
      <c r="B46" s="64"/>
      <c r="C46" s="8"/>
      <c r="I46" s="34"/>
      <c r="J46" s="34"/>
      <c r="K46" s="35"/>
      <c r="L46" s="37"/>
      <c r="M46" s="36"/>
      <c r="N46" s="79"/>
      <c r="O46" s="41"/>
      <c r="P46" s="55"/>
      <c r="Q46" s="43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56"/>
      <c r="AD46" s="43"/>
      <c r="AE46" s="43"/>
      <c r="AF46" s="59"/>
      <c r="AG46" s="38"/>
      <c r="AJ46" s="8"/>
    </row>
    <row r="47" spans="1:36" s="6" customFormat="1" x14ac:dyDescent="0.25">
      <c r="A47" s="64"/>
      <c r="B47" s="64"/>
      <c r="I47" s="34"/>
      <c r="J47" s="34"/>
      <c r="K47" s="35"/>
      <c r="L47" s="37"/>
      <c r="M47" s="36"/>
      <c r="N47" s="79"/>
      <c r="O47" s="41"/>
      <c r="P47" s="55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56"/>
      <c r="AD47" s="43"/>
      <c r="AE47" s="43"/>
      <c r="AF47" s="59"/>
      <c r="AG47" s="38"/>
    </row>
    <row r="48" spans="1:36" s="6" customFormat="1" ht="15.75" x14ac:dyDescent="0.25">
      <c r="A48" s="81"/>
      <c r="B48" s="82"/>
      <c r="D48" s="29"/>
      <c r="E48" s="73"/>
      <c r="F48" s="73"/>
      <c r="G48" s="73"/>
      <c r="H48" s="73"/>
      <c r="I48" s="73"/>
      <c r="J48" s="76"/>
      <c r="K48" s="76"/>
      <c r="L48" s="77"/>
      <c r="M48" s="78"/>
      <c r="N48" s="79"/>
      <c r="O48" s="80"/>
      <c r="P48" s="83"/>
      <c r="Q48" s="74"/>
      <c r="R48" s="74"/>
      <c r="S48" s="74"/>
      <c r="T48" s="74"/>
      <c r="U48" s="73"/>
      <c r="V48" s="73"/>
      <c r="W48" s="73"/>
      <c r="X48" s="73"/>
      <c r="Y48" s="73"/>
      <c r="Z48" s="73"/>
      <c r="AA48" s="73"/>
      <c r="AB48" s="73"/>
      <c r="AC48" s="86"/>
      <c r="AD48" s="43"/>
      <c r="AE48" s="43"/>
      <c r="AF48" s="59"/>
      <c r="AG48" s="75"/>
      <c r="AH48" s="33"/>
      <c r="AI48" s="30"/>
      <c r="AJ48" s="30"/>
    </row>
    <row r="49" spans="1:36" s="6" customFormat="1" x14ac:dyDescent="0.25">
      <c r="A49" s="64"/>
      <c r="B49" s="64"/>
      <c r="I49" s="34"/>
      <c r="J49" s="34"/>
      <c r="K49" s="35"/>
      <c r="L49" s="37"/>
      <c r="M49" s="36"/>
      <c r="N49" s="79"/>
      <c r="O49" s="41"/>
      <c r="P49" s="55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56"/>
      <c r="AD49" s="43"/>
      <c r="AE49" s="43"/>
      <c r="AF49" s="59"/>
      <c r="AG49" s="38"/>
    </row>
    <row r="50" spans="1:36" s="6" customFormat="1" x14ac:dyDescent="0.25">
      <c r="A50" s="64"/>
      <c r="B50" s="64"/>
      <c r="I50" s="34"/>
      <c r="J50" s="34"/>
      <c r="K50" s="35"/>
      <c r="L50" s="37"/>
      <c r="M50" s="36"/>
      <c r="N50" s="79"/>
      <c r="O50" s="41"/>
      <c r="P50" s="55"/>
      <c r="Q50" s="43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56"/>
      <c r="AD50" s="43"/>
      <c r="AE50" s="43"/>
      <c r="AF50" s="59"/>
      <c r="AG50" s="38"/>
    </row>
    <row r="51" spans="1:36" s="6" customFormat="1" x14ac:dyDescent="0.25">
      <c r="A51" s="64"/>
      <c r="B51" s="64"/>
      <c r="C51" s="8"/>
      <c r="D51" s="8"/>
      <c r="E51" s="8"/>
      <c r="F51" s="8"/>
      <c r="G51" s="8"/>
      <c r="H51" s="8"/>
      <c r="I51" s="66"/>
      <c r="J51" s="66"/>
      <c r="K51" s="69"/>
      <c r="L51" s="25"/>
      <c r="M51" s="70"/>
      <c r="N51" s="52"/>
      <c r="O51" s="43"/>
      <c r="P51" s="5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56"/>
      <c r="AD51" s="43"/>
      <c r="AE51" s="43"/>
      <c r="AF51" s="59"/>
      <c r="AG51" s="9"/>
      <c r="AH51" s="8"/>
      <c r="AI51" s="8"/>
      <c r="AJ51" s="8"/>
    </row>
    <row r="52" spans="1:36" s="6" customFormat="1" x14ac:dyDescent="0.25">
      <c r="A52" s="64"/>
      <c r="B52" s="64"/>
      <c r="I52" s="34"/>
      <c r="J52" s="34"/>
      <c r="K52" s="35"/>
      <c r="L52" s="37"/>
      <c r="M52" s="36"/>
      <c r="N52" s="79"/>
      <c r="O52" s="41"/>
      <c r="P52" s="55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56"/>
      <c r="AD52" s="43"/>
      <c r="AE52" s="43"/>
      <c r="AF52" s="59"/>
      <c r="AG52" s="38"/>
      <c r="AJ52" s="8"/>
    </row>
    <row r="53" spans="1:36" s="64" customFormat="1" ht="15.75" x14ac:dyDescent="0.25">
      <c r="A53" s="81"/>
      <c r="B53" s="82"/>
      <c r="C53" s="6"/>
      <c r="D53" s="29"/>
      <c r="E53" s="73"/>
      <c r="F53" s="73"/>
      <c r="G53" s="73"/>
      <c r="H53" s="73"/>
      <c r="I53" s="73"/>
      <c r="J53" s="76"/>
      <c r="K53" s="76"/>
      <c r="L53" s="77"/>
      <c r="M53" s="78"/>
      <c r="N53" s="79"/>
      <c r="O53" s="80"/>
      <c r="P53" s="83"/>
      <c r="Q53" s="74"/>
      <c r="R53" s="74"/>
      <c r="S53" s="74"/>
      <c r="T53" s="74"/>
      <c r="U53" s="73"/>
      <c r="V53" s="73"/>
      <c r="W53" s="73"/>
      <c r="X53" s="73"/>
      <c r="Y53" s="73"/>
      <c r="Z53" s="73"/>
      <c r="AA53" s="73"/>
      <c r="AB53" s="73"/>
      <c r="AC53" s="86"/>
      <c r="AD53" s="43"/>
      <c r="AE53" s="43"/>
      <c r="AF53" s="59"/>
      <c r="AG53" s="75"/>
      <c r="AH53" s="33"/>
      <c r="AI53" s="30"/>
      <c r="AJ53" s="30"/>
    </row>
    <row r="54" spans="1:36" s="6" customFormat="1" x14ac:dyDescent="0.25">
      <c r="A54" s="64"/>
      <c r="B54" s="64"/>
      <c r="D54" s="8"/>
      <c r="E54" s="8"/>
      <c r="F54" s="8"/>
      <c r="G54" s="8"/>
      <c r="H54" s="8"/>
      <c r="I54" s="66"/>
      <c r="J54" s="66"/>
      <c r="K54" s="69"/>
      <c r="L54" s="25"/>
      <c r="M54" s="70"/>
      <c r="N54" s="79"/>
      <c r="O54" s="43"/>
      <c r="P54" s="5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56"/>
      <c r="AD54" s="43"/>
      <c r="AE54" s="43"/>
      <c r="AF54" s="59"/>
      <c r="AG54" s="9"/>
      <c r="AH54" s="8"/>
      <c r="AI54" s="8"/>
      <c r="AJ54" s="8"/>
    </row>
    <row r="55" spans="1:36" s="6" customFormat="1" x14ac:dyDescent="0.25">
      <c r="A55" s="64"/>
      <c r="B55" s="64"/>
      <c r="I55" s="34"/>
      <c r="J55" s="34"/>
      <c r="K55" s="35"/>
      <c r="L55" s="37"/>
      <c r="M55" s="36"/>
      <c r="N55" s="79"/>
      <c r="O55" s="41"/>
      <c r="P55" s="55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56"/>
      <c r="AD55" s="43"/>
      <c r="AE55" s="43"/>
      <c r="AF55" s="59"/>
      <c r="AG55" s="38"/>
    </row>
    <row r="56" spans="1:36" s="6" customFormat="1" x14ac:dyDescent="0.25">
      <c r="A56" s="8"/>
      <c r="I56" s="34"/>
      <c r="J56" s="34"/>
      <c r="K56" s="35"/>
      <c r="M56" s="36"/>
      <c r="N56" s="79"/>
      <c r="O56" s="41"/>
      <c r="P56" s="55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56"/>
      <c r="AD56" s="43"/>
      <c r="AE56" s="43"/>
      <c r="AF56" s="59"/>
      <c r="AG56" s="38"/>
    </row>
    <row r="57" spans="1:36" s="8" customFormat="1" x14ac:dyDescent="0.25">
      <c r="A57" s="6"/>
      <c r="B57" s="6"/>
      <c r="C57" s="6"/>
      <c r="D57" s="6"/>
      <c r="E57" s="6"/>
      <c r="F57" s="6"/>
      <c r="G57" s="6"/>
      <c r="H57" s="6"/>
      <c r="I57" s="34"/>
      <c r="J57" s="34"/>
      <c r="K57" s="35"/>
      <c r="L57" s="6"/>
      <c r="M57" s="36"/>
      <c r="N57" s="52"/>
      <c r="O57" s="41"/>
      <c r="P57" s="55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56"/>
      <c r="AD57" s="43"/>
      <c r="AE57" s="43"/>
      <c r="AF57" s="59"/>
      <c r="AG57" s="38"/>
      <c r="AH57" s="6"/>
      <c r="AI57" s="6"/>
      <c r="AJ57" s="6"/>
    </row>
    <row r="58" spans="1:36" s="8" customFormat="1" x14ac:dyDescent="0.25">
      <c r="I58" s="66"/>
      <c r="J58" s="66"/>
      <c r="K58" s="69"/>
      <c r="M58" s="70"/>
      <c r="N58" s="79"/>
      <c r="O58" s="43"/>
      <c r="P58" s="5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56"/>
      <c r="AD58" s="43"/>
      <c r="AE58" s="43"/>
      <c r="AF58" s="59"/>
      <c r="AG58" s="9"/>
    </row>
    <row r="59" spans="1:36" s="8" customFormat="1" x14ac:dyDescent="0.25">
      <c r="I59" s="66"/>
      <c r="J59" s="66"/>
      <c r="K59" s="69"/>
      <c r="M59" s="70"/>
      <c r="N59" s="79"/>
      <c r="O59" s="43"/>
      <c r="P59" s="5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56"/>
      <c r="AD59" s="43"/>
      <c r="AE59" s="43"/>
      <c r="AF59" s="59"/>
      <c r="AG59" s="9"/>
    </row>
    <row r="60" spans="1:36" s="8" customFormat="1" x14ac:dyDescent="0.25">
      <c r="A60" s="6"/>
      <c r="B60" s="6"/>
      <c r="C60" s="6"/>
      <c r="D60" s="6"/>
      <c r="E60" s="6"/>
      <c r="F60" s="6"/>
      <c r="G60" s="6"/>
      <c r="H60" s="6"/>
      <c r="I60" s="34"/>
      <c r="J60" s="34"/>
      <c r="K60" s="35"/>
      <c r="L60" s="6"/>
      <c r="M60" s="36"/>
      <c r="N60" s="79"/>
      <c r="O60" s="41"/>
      <c r="P60" s="55"/>
      <c r="Q60" s="43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56"/>
      <c r="AD60" s="43"/>
      <c r="AE60" s="43"/>
      <c r="AF60" s="59"/>
      <c r="AG60" s="38"/>
      <c r="AH60" s="6"/>
      <c r="AI60" s="6"/>
    </row>
    <row r="61" spans="1:36" s="8" customFormat="1" x14ac:dyDescent="0.25">
      <c r="A61" s="6"/>
      <c r="B61" s="6"/>
      <c r="C61" s="6"/>
      <c r="D61" s="6"/>
      <c r="E61" s="6"/>
      <c r="F61" s="6"/>
      <c r="G61" s="6"/>
      <c r="H61" s="6"/>
      <c r="I61" s="34"/>
      <c r="J61" s="34"/>
      <c r="K61" s="35"/>
      <c r="L61" s="6"/>
      <c r="M61" s="36"/>
      <c r="N61" s="79"/>
      <c r="O61" s="41"/>
      <c r="P61" s="53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56"/>
      <c r="AD61" s="43"/>
      <c r="AE61" s="43"/>
      <c r="AF61" s="59"/>
      <c r="AG61" s="38"/>
      <c r="AH61" s="6"/>
      <c r="AI61" s="6"/>
      <c r="AJ61" s="6"/>
    </row>
    <row r="62" spans="1:36" s="6" customFormat="1" x14ac:dyDescent="0.25">
      <c r="A62" s="8"/>
      <c r="I62" s="34"/>
      <c r="J62" s="34"/>
      <c r="K62" s="35"/>
      <c r="M62" s="36"/>
      <c r="N62" s="79"/>
      <c r="O62" s="41"/>
      <c r="P62" s="55"/>
      <c r="Q62" s="43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56"/>
      <c r="AD62" s="43"/>
      <c r="AE62" s="43"/>
      <c r="AF62" s="59"/>
      <c r="AG62" s="38"/>
      <c r="AJ62" s="8"/>
    </row>
    <row r="63" spans="1:36" s="8" customFormat="1" x14ac:dyDescent="0.25">
      <c r="A63" s="6"/>
      <c r="B63" s="6"/>
      <c r="C63" s="6"/>
      <c r="D63" s="67"/>
      <c r="E63" s="6"/>
      <c r="F63" s="6"/>
      <c r="G63" s="6"/>
      <c r="H63" s="6"/>
      <c r="I63" s="34"/>
      <c r="J63" s="34"/>
      <c r="K63" s="35"/>
      <c r="L63" s="6"/>
      <c r="M63" s="36"/>
      <c r="N63" s="79"/>
      <c r="O63" s="41"/>
      <c r="P63" s="55"/>
      <c r="Q63" s="43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56"/>
      <c r="AD63" s="43"/>
      <c r="AE63" s="43"/>
      <c r="AF63" s="59"/>
      <c r="AG63" s="38"/>
      <c r="AH63" s="6"/>
      <c r="AI63" s="6"/>
    </row>
    <row r="64" spans="1:36" s="6" customFormat="1" x14ac:dyDescent="0.25">
      <c r="I64" s="34"/>
      <c r="J64" s="34"/>
      <c r="K64" s="35"/>
      <c r="M64" s="36"/>
      <c r="N64" s="52"/>
      <c r="O64" s="41"/>
      <c r="P64" s="55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56"/>
      <c r="AD64" s="43"/>
      <c r="AE64" s="43"/>
      <c r="AF64" s="59"/>
      <c r="AG64" s="38"/>
    </row>
    <row r="65" spans="1:36" s="8" customFormat="1" x14ac:dyDescent="0.25">
      <c r="I65" s="66"/>
      <c r="J65" s="66"/>
      <c r="K65" s="69"/>
      <c r="M65" s="70"/>
      <c r="N65" s="79"/>
      <c r="O65" s="43"/>
      <c r="P65" s="5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56"/>
      <c r="AD65" s="43"/>
      <c r="AE65" s="43"/>
      <c r="AF65" s="59"/>
      <c r="AG65" s="9"/>
    </row>
    <row r="66" spans="1:36" s="6" customFormat="1" x14ac:dyDescent="0.25">
      <c r="I66" s="34"/>
      <c r="J66" s="34"/>
      <c r="K66" s="35"/>
      <c r="M66" s="36"/>
      <c r="N66" s="79"/>
      <c r="O66" s="41"/>
      <c r="P66" s="53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56"/>
      <c r="AD66" s="43"/>
      <c r="AE66" s="43"/>
      <c r="AF66" s="59"/>
      <c r="AG66" s="38"/>
    </row>
    <row r="67" spans="1:36" s="6" customFormat="1" x14ac:dyDescent="0.25">
      <c r="A67" s="8"/>
      <c r="I67" s="34"/>
      <c r="J67" s="34"/>
      <c r="K67" s="35"/>
      <c r="M67" s="36"/>
      <c r="N67" s="52"/>
      <c r="O67" s="41"/>
      <c r="P67" s="55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56"/>
      <c r="AD67" s="43"/>
      <c r="AE67" s="43"/>
      <c r="AF67" s="59"/>
      <c r="AG67" s="38"/>
    </row>
    <row r="68" spans="1:36" s="6" customFormat="1" x14ac:dyDescent="0.25">
      <c r="A68" s="8"/>
      <c r="B68" s="8"/>
      <c r="I68" s="34"/>
      <c r="J68" s="34"/>
      <c r="K68" s="35"/>
      <c r="M68" s="36"/>
      <c r="N68" s="79"/>
      <c r="O68" s="41"/>
      <c r="P68" s="53"/>
      <c r="Q68" s="44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56"/>
      <c r="AD68" s="43"/>
      <c r="AE68" s="43"/>
      <c r="AF68" s="59"/>
      <c r="AG68" s="38"/>
      <c r="AJ68" s="8"/>
    </row>
    <row r="69" spans="1:36" s="6" customFormat="1" x14ac:dyDescent="0.25">
      <c r="I69" s="34"/>
      <c r="J69" s="34"/>
      <c r="K69" s="35"/>
      <c r="M69" s="36"/>
      <c r="N69" s="52"/>
      <c r="O69" s="41"/>
      <c r="P69" s="55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56"/>
      <c r="AD69" s="43"/>
      <c r="AE69" s="43"/>
      <c r="AF69" s="59"/>
      <c r="AG69" s="38"/>
    </row>
    <row r="70" spans="1:36" s="6" customFormat="1" x14ac:dyDescent="0.25">
      <c r="I70" s="34"/>
      <c r="J70" s="34"/>
      <c r="K70" s="35"/>
      <c r="M70" s="36"/>
      <c r="N70" s="52"/>
      <c r="O70" s="41"/>
      <c r="P70" s="55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56"/>
      <c r="AD70" s="43"/>
      <c r="AE70" s="43"/>
      <c r="AF70" s="59"/>
      <c r="AG70" s="38"/>
    </row>
    <row r="71" spans="1:36" s="6" customFormat="1" x14ac:dyDescent="0.25">
      <c r="A71" s="8"/>
      <c r="I71" s="34"/>
      <c r="J71" s="34"/>
      <c r="K71" s="35"/>
      <c r="M71" s="36"/>
      <c r="N71" s="79"/>
      <c r="O71" s="41"/>
      <c r="P71" s="55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56"/>
      <c r="AD71" s="43"/>
      <c r="AE71" s="43"/>
      <c r="AF71" s="59"/>
      <c r="AG71" s="38"/>
    </row>
    <row r="72" spans="1:36" s="6" customFormat="1" x14ac:dyDescent="0.25">
      <c r="I72" s="34"/>
      <c r="J72" s="34"/>
      <c r="K72" s="35"/>
      <c r="M72" s="36"/>
      <c r="N72" s="79"/>
      <c r="O72" s="41"/>
      <c r="P72" s="55"/>
      <c r="Q72" s="43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56"/>
      <c r="AD72" s="43"/>
      <c r="AE72" s="43"/>
      <c r="AF72" s="59"/>
      <c r="AG72" s="38"/>
      <c r="AJ72" s="8"/>
    </row>
    <row r="73" spans="1:36" s="6" customFormat="1" x14ac:dyDescent="0.25">
      <c r="I73" s="34"/>
      <c r="J73" s="34"/>
      <c r="K73" s="35"/>
      <c r="M73" s="36"/>
      <c r="N73" s="52"/>
      <c r="O73" s="41"/>
      <c r="P73" s="55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56"/>
      <c r="AD73" s="43"/>
      <c r="AE73" s="43"/>
      <c r="AF73" s="59"/>
      <c r="AG73" s="38"/>
    </row>
    <row r="74" spans="1:36" s="6" customFormat="1" x14ac:dyDescent="0.25">
      <c r="I74" s="34"/>
      <c r="J74" s="34"/>
      <c r="K74" s="35"/>
      <c r="M74" s="36"/>
      <c r="N74" s="79"/>
      <c r="O74" s="41"/>
      <c r="P74" s="55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56"/>
      <c r="AD74" s="43"/>
      <c r="AE74" s="43"/>
      <c r="AF74" s="59"/>
      <c r="AG74" s="38"/>
    </row>
    <row r="75" spans="1:36" s="6" customFormat="1" x14ac:dyDescent="0.25">
      <c r="I75" s="34"/>
      <c r="J75" s="34"/>
      <c r="K75" s="35"/>
      <c r="M75" s="36"/>
      <c r="N75" s="52"/>
      <c r="O75" s="41"/>
      <c r="P75" s="55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56"/>
      <c r="AD75" s="43"/>
      <c r="AE75" s="43"/>
      <c r="AF75" s="59"/>
      <c r="AG75" s="38"/>
    </row>
    <row r="76" spans="1:36" s="6" customFormat="1" x14ac:dyDescent="0.25">
      <c r="I76" s="34"/>
      <c r="J76" s="34"/>
      <c r="K76" s="35"/>
      <c r="M76" s="36"/>
      <c r="N76" s="52"/>
      <c r="O76" s="42"/>
      <c r="P76" s="55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56"/>
      <c r="AD76" s="44"/>
      <c r="AE76" s="43"/>
      <c r="AF76" s="59"/>
      <c r="AG76" s="38"/>
    </row>
    <row r="77" spans="1:36" s="6" customFormat="1" x14ac:dyDescent="0.25">
      <c r="A77" s="8"/>
      <c r="I77" s="34"/>
      <c r="J77" s="34"/>
      <c r="K77" s="35"/>
      <c r="M77" s="36"/>
      <c r="N77" s="79"/>
      <c r="O77" s="41"/>
      <c r="P77" s="55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56"/>
      <c r="AD77" s="43"/>
      <c r="AE77" s="43"/>
      <c r="AF77" s="59"/>
      <c r="AG77" s="38"/>
    </row>
    <row r="78" spans="1:36" s="6" customFormat="1" x14ac:dyDescent="0.25">
      <c r="I78" s="34"/>
      <c r="J78" s="34"/>
      <c r="K78" s="35"/>
      <c r="M78" s="36"/>
      <c r="N78" s="79"/>
      <c r="O78" s="41"/>
      <c r="P78" s="53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56"/>
      <c r="AD78" s="43"/>
      <c r="AE78" s="43"/>
      <c r="AF78" s="59"/>
      <c r="AG78" s="38"/>
    </row>
    <row r="79" spans="1:36" s="6" customFormat="1" x14ac:dyDescent="0.25">
      <c r="I79" s="34"/>
      <c r="J79" s="34"/>
      <c r="K79" s="35"/>
      <c r="M79" s="36"/>
      <c r="N79" s="79"/>
      <c r="O79" s="41"/>
      <c r="P79" s="55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56"/>
      <c r="AD79" s="43"/>
      <c r="AE79" s="43"/>
      <c r="AF79" s="59"/>
      <c r="AG79" s="38"/>
    </row>
    <row r="80" spans="1:36" s="6" customFormat="1" x14ac:dyDescent="0.25">
      <c r="I80" s="34"/>
      <c r="J80" s="34"/>
      <c r="K80" s="35"/>
      <c r="M80" s="36"/>
      <c r="N80" s="52"/>
      <c r="O80" s="41"/>
      <c r="P80" s="55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56"/>
      <c r="AD80" s="43"/>
      <c r="AE80" s="43"/>
      <c r="AF80" s="59"/>
      <c r="AG80" s="38"/>
    </row>
    <row r="81" spans="1:36" s="6" customFormat="1" x14ac:dyDescent="0.25">
      <c r="A81" s="8"/>
      <c r="B81" s="8"/>
      <c r="C81" s="8"/>
      <c r="D81" s="8"/>
      <c r="E81" s="8"/>
      <c r="F81" s="8"/>
      <c r="G81" s="8"/>
      <c r="H81" s="8"/>
      <c r="I81" s="66"/>
      <c r="J81" s="66"/>
      <c r="K81" s="69"/>
      <c r="L81" s="8"/>
      <c r="M81" s="70"/>
      <c r="N81" s="79"/>
      <c r="O81" s="43"/>
      <c r="P81" s="5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56"/>
      <c r="AD81" s="43"/>
      <c r="AE81" s="43"/>
      <c r="AF81" s="59"/>
      <c r="AG81" s="9"/>
      <c r="AH81" s="8"/>
      <c r="AI81" s="8"/>
      <c r="AJ81" s="8"/>
    </row>
    <row r="82" spans="1:36" s="6" customFormat="1" x14ac:dyDescent="0.25">
      <c r="A82" s="8"/>
      <c r="I82" s="34"/>
      <c r="J82" s="34"/>
      <c r="K82" s="35"/>
      <c r="M82" s="36"/>
      <c r="N82" s="79"/>
      <c r="O82" s="41"/>
      <c r="P82" s="55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56"/>
      <c r="AD82" s="43"/>
      <c r="AE82" s="43"/>
      <c r="AF82" s="59"/>
      <c r="AG82" s="38"/>
    </row>
    <row r="83" spans="1:36" s="6" customFormat="1" x14ac:dyDescent="0.25">
      <c r="A83" s="64"/>
      <c r="B83" s="64"/>
      <c r="I83" s="34"/>
      <c r="J83" s="34"/>
      <c r="K83" s="35"/>
      <c r="M83" s="36"/>
      <c r="N83" s="79"/>
      <c r="O83" s="41"/>
      <c r="P83" s="55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56"/>
      <c r="AD83" s="43"/>
      <c r="AE83" s="43"/>
      <c r="AF83" s="59"/>
      <c r="AG83" s="38"/>
    </row>
    <row r="84" spans="1:36" s="6" customFormat="1" x14ac:dyDescent="0.25">
      <c r="A84" s="64"/>
      <c r="B84" s="64"/>
      <c r="I84" s="34"/>
      <c r="J84" s="34"/>
      <c r="K84" s="35"/>
      <c r="M84" s="36"/>
      <c r="N84" s="52"/>
      <c r="O84" s="41"/>
      <c r="P84" s="55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56"/>
      <c r="AD84" s="43"/>
      <c r="AE84" s="43"/>
      <c r="AF84" s="59"/>
      <c r="AG84" s="38"/>
    </row>
    <row r="85" spans="1:36" s="6" customFormat="1" x14ac:dyDescent="0.25">
      <c r="A85" s="64"/>
      <c r="B85" s="64"/>
      <c r="I85" s="34"/>
      <c r="J85" s="34"/>
      <c r="K85" s="35"/>
      <c r="M85" s="36"/>
      <c r="N85" s="79"/>
      <c r="O85" s="41"/>
      <c r="P85" s="55"/>
      <c r="Q85" s="41"/>
      <c r="R85" s="41"/>
      <c r="S85" s="41"/>
      <c r="T85" s="41"/>
      <c r="U85" s="41"/>
      <c r="V85" s="41"/>
      <c r="W85" s="43"/>
      <c r="X85" s="41"/>
      <c r="Y85" s="41"/>
      <c r="Z85" s="41"/>
      <c r="AA85" s="41"/>
      <c r="AB85" s="41"/>
      <c r="AC85" s="56"/>
      <c r="AD85" s="43"/>
      <c r="AE85" s="43"/>
      <c r="AF85" s="59"/>
      <c r="AG85" s="38"/>
    </row>
    <row r="86" spans="1:36" s="6" customFormat="1" x14ac:dyDescent="0.25">
      <c r="A86" s="64"/>
      <c r="B86" s="64"/>
      <c r="I86" s="34"/>
      <c r="J86" s="34"/>
      <c r="K86" s="35"/>
      <c r="M86" s="36"/>
      <c r="N86" s="52"/>
      <c r="O86" s="41"/>
      <c r="P86" s="53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56"/>
      <c r="AD86" s="43"/>
      <c r="AE86" s="43"/>
      <c r="AF86" s="59"/>
      <c r="AG86" s="38"/>
    </row>
    <row r="87" spans="1:36" s="6" customFormat="1" x14ac:dyDescent="0.25">
      <c r="A87" s="8"/>
      <c r="B87" s="8"/>
      <c r="C87" s="8"/>
      <c r="D87" s="8"/>
      <c r="E87" s="8"/>
      <c r="F87" s="8"/>
      <c r="G87" s="8"/>
      <c r="H87" s="8"/>
      <c r="I87" s="8"/>
      <c r="J87" s="34"/>
      <c r="K87" s="8"/>
      <c r="L87" s="8"/>
      <c r="M87" s="8"/>
      <c r="N87" s="52"/>
      <c r="O87" s="43"/>
      <c r="P87" s="5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56"/>
      <c r="AD87" s="43"/>
      <c r="AE87" s="43"/>
      <c r="AF87" s="59"/>
      <c r="AG87" s="9"/>
      <c r="AH87" s="8"/>
      <c r="AI87" s="8"/>
    </row>
    <row r="88" spans="1:36" s="6" customFormat="1" x14ac:dyDescent="0.25">
      <c r="A88" s="64"/>
      <c r="B88" s="64"/>
      <c r="I88" s="34"/>
      <c r="J88" s="34"/>
      <c r="K88" s="35"/>
      <c r="M88" s="36"/>
      <c r="N88" s="52"/>
      <c r="O88" s="41"/>
      <c r="P88" s="55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56"/>
      <c r="AD88" s="43"/>
      <c r="AE88" s="43"/>
      <c r="AF88" s="59"/>
      <c r="AG88" s="38"/>
    </row>
    <row r="89" spans="1:36" s="8" customFormat="1" x14ac:dyDescent="0.25">
      <c r="N89" s="13"/>
      <c r="O89" s="22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6"/>
      <c r="AD89" s="47"/>
      <c r="AF89" s="60"/>
      <c r="AG89" s="9"/>
    </row>
    <row r="90" spans="1:36" s="8" customFormat="1" x14ac:dyDescent="0.25">
      <c r="N90" s="13"/>
      <c r="O90" s="23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9"/>
      <c r="AD90" s="50"/>
      <c r="AF90" s="60"/>
      <c r="AG90" s="9"/>
    </row>
    <row r="91" spans="1:36" s="7" customFormat="1" x14ac:dyDescent="0.25">
      <c r="N91" s="14"/>
      <c r="O91" s="22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51"/>
      <c r="AD91" s="47"/>
      <c r="AF91" s="61"/>
      <c r="AG91" s="40"/>
    </row>
    <row r="92" spans="1:36" s="8" customFormat="1" x14ac:dyDescent="0.25">
      <c r="N92" s="13"/>
      <c r="O92" s="22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28"/>
      <c r="AF92" s="60"/>
      <c r="AG92" s="9"/>
    </row>
  </sheetData>
  <sortState ref="A2:AJ106">
    <sortCondition ref="K2:K10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zoomScaleNormal="100"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T59" sqref="T59"/>
    </sheetView>
  </sheetViews>
  <sheetFormatPr defaultColWidth="9.140625" defaultRowHeight="15" x14ac:dyDescent="0.25"/>
  <cols>
    <col min="1" max="3" width="9.140625" style="6"/>
    <col min="4" max="10" width="0" style="6" hidden="1" customWidth="1"/>
    <col min="11" max="11" width="9.140625" style="6"/>
    <col min="12" max="12" width="10.7109375" style="6" bestFit="1" customWidth="1"/>
    <col min="13" max="16384" width="9.140625" style="6"/>
  </cols>
  <sheetData>
    <row r="1" spans="1:37" s="30" customFormat="1" ht="15.6" x14ac:dyDescent="0.35">
      <c r="A1" s="29"/>
      <c r="C1" s="15"/>
      <c r="D1" s="29"/>
      <c r="E1" s="15"/>
      <c r="F1" s="15"/>
      <c r="G1" s="15"/>
      <c r="H1" s="15"/>
      <c r="I1" s="15"/>
      <c r="J1" s="16"/>
      <c r="K1" s="16"/>
      <c r="L1" s="2"/>
      <c r="M1" s="17"/>
      <c r="N1" s="31"/>
      <c r="O1" s="32"/>
      <c r="P1" s="20"/>
      <c r="Q1" s="20"/>
      <c r="R1" s="20"/>
      <c r="S1" s="20"/>
      <c r="T1" s="20"/>
      <c r="U1" s="21"/>
      <c r="V1" s="21"/>
      <c r="W1" s="21"/>
      <c r="X1" s="21"/>
      <c r="Y1" s="21"/>
      <c r="Z1" s="21"/>
      <c r="AA1" s="21"/>
      <c r="AB1" s="21"/>
      <c r="AC1" s="27"/>
      <c r="AD1" s="24"/>
      <c r="AE1" s="24"/>
      <c r="AF1" s="15"/>
      <c r="AG1" s="58"/>
      <c r="AH1" s="18"/>
      <c r="AI1" s="33"/>
    </row>
    <row r="2" spans="1:37" ht="14.45" x14ac:dyDescent="0.35">
      <c r="I2" s="34"/>
      <c r="J2" s="34"/>
      <c r="K2" s="35"/>
      <c r="M2" s="36"/>
      <c r="N2" s="52"/>
      <c r="O2" s="42"/>
      <c r="P2" s="55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56"/>
      <c r="AD2" s="44"/>
      <c r="AE2" s="43"/>
      <c r="AF2" s="43"/>
      <c r="AG2" s="59"/>
      <c r="AH2" s="38"/>
    </row>
    <row r="3" spans="1:37" ht="14.45" x14ac:dyDescent="0.35">
      <c r="A3" s="64"/>
      <c r="B3" s="64"/>
      <c r="I3" s="34"/>
      <c r="J3" s="34"/>
      <c r="K3" s="35"/>
      <c r="M3" s="36"/>
      <c r="N3" s="52"/>
      <c r="O3" s="41"/>
      <c r="P3" s="53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56"/>
      <c r="AD3" s="43"/>
      <c r="AE3" s="43"/>
      <c r="AF3" s="43"/>
      <c r="AG3" s="59"/>
      <c r="AH3" s="38"/>
    </row>
    <row r="4" spans="1:37" ht="14.45" x14ac:dyDescent="0.35">
      <c r="A4" s="64"/>
      <c r="B4" s="64"/>
      <c r="C4" s="8"/>
      <c r="D4" s="8"/>
      <c r="E4" s="8"/>
      <c r="F4" s="8"/>
      <c r="G4" s="8"/>
      <c r="H4" s="8"/>
      <c r="I4" s="66"/>
      <c r="J4" s="66"/>
      <c r="K4" s="69"/>
      <c r="L4" s="25"/>
      <c r="M4" s="70"/>
      <c r="N4" s="52"/>
      <c r="O4" s="43"/>
      <c r="P4" s="5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56"/>
      <c r="AD4" s="43"/>
      <c r="AE4" s="43"/>
      <c r="AF4" s="43"/>
      <c r="AG4" s="59"/>
      <c r="AH4" s="9"/>
      <c r="AI4" s="8"/>
      <c r="AJ4" s="8"/>
      <c r="AK4" s="8"/>
    </row>
    <row r="5" spans="1:37" ht="14.45" x14ac:dyDescent="0.35">
      <c r="I5" s="34"/>
      <c r="J5" s="34"/>
      <c r="K5" s="35"/>
      <c r="M5" s="36"/>
      <c r="N5" s="52"/>
      <c r="O5" s="41"/>
      <c r="P5" s="55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56"/>
      <c r="AD5" s="43"/>
      <c r="AE5" s="43"/>
      <c r="AF5" s="43"/>
      <c r="AG5" s="59"/>
      <c r="AH5" s="38"/>
    </row>
    <row r="6" spans="1:37" ht="14.45" x14ac:dyDescent="0.35">
      <c r="A6" s="64"/>
      <c r="B6" s="64"/>
      <c r="I6" s="34"/>
      <c r="J6" s="34"/>
      <c r="K6" s="35"/>
      <c r="M6" s="36"/>
      <c r="N6" s="52"/>
      <c r="O6" s="41"/>
      <c r="P6" s="55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56"/>
      <c r="AD6" s="43"/>
      <c r="AE6" s="43"/>
      <c r="AF6" s="43"/>
      <c r="AG6" s="59"/>
      <c r="AH6" s="38"/>
    </row>
    <row r="7" spans="1:37" s="64" customFormat="1" ht="14.45" x14ac:dyDescent="0.35">
      <c r="A7" s="6"/>
      <c r="B7" s="6"/>
      <c r="C7" s="6"/>
      <c r="D7" s="6"/>
      <c r="E7" s="6"/>
      <c r="F7" s="6"/>
      <c r="G7" s="6"/>
      <c r="H7" s="6"/>
      <c r="I7" s="34"/>
      <c r="J7" s="34"/>
      <c r="K7" s="35"/>
      <c r="L7" s="6"/>
      <c r="M7" s="36"/>
      <c r="N7" s="52"/>
      <c r="O7" s="41"/>
      <c r="P7" s="55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56"/>
      <c r="AD7" s="43"/>
      <c r="AE7" s="43"/>
      <c r="AF7" s="43"/>
      <c r="AG7" s="59"/>
      <c r="AH7" s="38"/>
      <c r="AI7" s="6"/>
      <c r="AJ7" s="6"/>
      <c r="AK7" s="6"/>
    </row>
    <row r="8" spans="1:37" ht="14.45" x14ac:dyDescent="0.35">
      <c r="I8" s="34"/>
      <c r="J8" s="34"/>
      <c r="K8" s="35"/>
      <c r="M8" s="36"/>
      <c r="N8" s="52"/>
      <c r="O8" s="41"/>
      <c r="P8" s="55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56"/>
      <c r="AD8" s="43"/>
      <c r="AE8" s="43"/>
      <c r="AF8" s="43"/>
      <c r="AG8" s="59"/>
      <c r="AH8" s="38"/>
    </row>
    <row r="9" spans="1:37" ht="14.45" x14ac:dyDescent="0.35">
      <c r="I9" s="34"/>
      <c r="J9" s="34"/>
      <c r="K9" s="35"/>
      <c r="M9" s="36"/>
      <c r="N9" s="52"/>
      <c r="O9" s="41"/>
      <c r="P9" s="55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56"/>
      <c r="AD9" s="43"/>
      <c r="AE9" s="43"/>
      <c r="AF9" s="43"/>
      <c r="AG9" s="59"/>
      <c r="AH9" s="38"/>
    </row>
    <row r="10" spans="1:37" s="8" customFormat="1" ht="14.45" x14ac:dyDescent="0.35">
      <c r="A10" s="6"/>
      <c r="B10" s="6"/>
      <c r="C10" s="6"/>
      <c r="D10" s="6"/>
      <c r="E10" s="6"/>
      <c r="F10" s="6"/>
      <c r="G10" s="6"/>
      <c r="H10" s="6"/>
      <c r="I10" s="34"/>
      <c r="J10" s="34"/>
      <c r="K10" s="35"/>
      <c r="L10" s="6"/>
      <c r="M10" s="36"/>
      <c r="N10" s="52"/>
      <c r="O10" s="41"/>
      <c r="P10" s="55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56"/>
      <c r="AD10" s="43"/>
      <c r="AE10" s="43"/>
      <c r="AF10" s="43"/>
      <c r="AG10" s="59"/>
      <c r="AH10" s="38"/>
      <c r="AI10" s="6"/>
      <c r="AJ10" s="6"/>
      <c r="AK10" s="6"/>
    </row>
    <row r="11" spans="1:37" s="8" customFormat="1" ht="14.45" x14ac:dyDescent="0.35">
      <c r="A11" s="6"/>
      <c r="B11" s="6"/>
      <c r="C11" s="6"/>
      <c r="D11" s="6"/>
      <c r="E11" s="6"/>
      <c r="F11" s="6"/>
      <c r="G11" s="6"/>
      <c r="H11" s="6"/>
      <c r="I11" s="34"/>
      <c r="J11" s="34"/>
      <c r="K11" s="35"/>
      <c r="L11" s="6"/>
      <c r="M11" s="36"/>
      <c r="N11" s="52"/>
      <c r="O11" s="41"/>
      <c r="P11" s="55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56"/>
      <c r="AD11" s="43"/>
      <c r="AE11" s="43"/>
      <c r="AF11" s="43"/>
      <c r="AG11" s="59"/>
      <c r="AH11" s="38"/>
      <c r="AI11" s="6"/>
      <c r="AJ11" s="6"/>
      <c r="AK11" s="6"/>
    </row>
    <row r="12" spans="1:37" s="8" customFormat="1" ht="15.6" x14ac:dyDescent="0.35">
      <c r="A12" s="81"/>
      <c r="B12" s="82"/>
      <c r="C12" s="6"/>
      <c r="D12" s="29"/>
      <c r="E12" s="73"/>
      <c r="F12" s="73"/>
      <c r="G12" s="73"/>
      <c r="H12" s="73"/>
      <c r="I12" s="73"/>
      <c r="J12" s="76"/>
      <c r="K12" s="76"/>
      <c r="L12" s="77"/>
      <c r="M12" s="78"/>
      <c r="N12" s="79"/>
      <c r="O12" s="80"/>
      <c r="P12" s="83"/>
      <c r="Q12" s="74"/>
      <c r="R12" s="74"/>
      <c r="S12" s="74"/>
      <c r="T12" s="74"/>
      <c r="U12" s="73"/>
      <c r="V12" s="73"/>
      <c r="W12" s="73"/>
      <c r="X12" s="73"/>
      <c r="Y12" s="73"/>
      <c r="Z12" s="73"/>
      <c r="AA12" s="73"/>
      <c r="AB12" s="73"/>
      <c r="AC12" s="86"/>
      <c r="AD12" s="43"/>
      <c r="AE12" s="43"/>
      <c r="AF12" s="43"/>
      <c r="AG12" s="59"/>
      <c r="AH12" s="75"/>
      <c r="AI12" s="33"/>
      <c r="AJ12" s="30"/>
      <c r="AK12" s="30"/>
    </row>
    <row r="13" spans="1:37" s="8" customFormat="1" ht="14.45" x14ac:dyDescent="0.35">
      <c r="B13" s="6"/>
      <c r="C13" s="6"/>
      <c r="D13" s="6"/>
      <c r="E13" s="6"/>
      <c r="F13" s="6"/>
      <c r="G13" s="6"/>
      <c r="H13" s="6"/>
      <c r="I13" s="34"/>
      <c r="J13" s="34"/>
      <c r="K13" s="35"/>
      <c r="L13" s="6"/>
      <c r="M13" s="36"/>
      <c r="N13" s="52"/>
      <c r="O13" s="41"/>
      <c r="P13" s="5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56"/>
      <c r="AD13" s="43"/>
      <c r="AE13" s="43"/>
      <c r="AF13" s="43"/>
      <c r="AG13" s="59"/>
      <c r="AH13" s="38"/>
      <c r="AI13" s="6"/>
      <c r="AJ13" s="6"/>
      <c r="AK13" s="6"/>
    </row>
    <row r="14" spans="1:37" s="8" customFormat="1" ht="14.45" x14ac:dyDescent="0.35">
      <c r="B14" s="6"/>
      <c r="C14" s="6"/>
      <c r="D14" s="6"/>
      <c r="E14" s="6"/>
      <c r="F14" s="6"/>
      <c r="G14" s="6"/>
      <c r="H14" s="6"/>
      <c r="I14" s="34"/>
      <c r="J14" s="34"/>
      <c r="K14" s="35"/>
      <c r="L14" s="6"/>
      <c r="M14" s="36"/>
      <c r="N14" s="79"/>
      <c r="O14" s="41"/>
      <c r="P14" s="5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56"/>
      <c r="AD14" s="43"/>
      <c r="AE14" s="43"/>
      <c r="AF14" s="43"/>
      <c r="AG14" s="59"/>
      <c r="AH14" s="38"/>
      <c r="AI14" s="6"/>
      <c r="AJ14" s="6"/>
      <c r="AK14" s="6"/>
    </row>
    <row r="15" spans="1:37" ht="14.45" x14ac:dyDescent="0.35">
      <c r="A15" s="8"/>
      <c r="I15" s="34"/>
      <c r="J15" s="34"/>
      <c r="K15" s="35"/>
      <c r="M15" s="36"/>
      <c r="N15" s="79"/>
      <c r="O15" s="41"/>
      <c r="P15" s="5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56"/>
      <c r="AD15" s="43"/>
      <c r="AE15" s="43"/>
      <c r="AF15" s="43"/>
      <c r="AG15" s="59"/>
      <c r="AH15" s="38"/>
    </row>
    <row r="16" spans="1:37" ht="14.45" x14ac:dyDescent="0.35">
      <c r="A16" s="64"/>
      <c r="B16" s="64"/>
      <c r="D16" s="8"/>
      <c r="E16" s="8"/>
      <c r="F16" s="8"/>
      <c r="G16" s="8"/>
      <c r="H16" s="8"/>
      <c r="I16" s="66"/>
      <c r="J16" s="66"/>
      <c r="K16" s="69"/>
      <c r="L16" s="25"/>
      <c r="M16" s="70"/>
      <c r="N16" s="79"/>
      <c r="O16" s="43"/>
      <c r="P16" s="5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56"/>
      <c r="AD16" s="43"/>
      <c r="AE16" s="43"/>
      <c r="AF16" s="43"/>
      <c r="AG16" s="59"/>
      <c r="AH16" s="9"/>
      <c r="AI16" s="8"/>
      <c r="AJ16" s="8"/>
      <c r="AK16" s="8"/>
    </row>
    <row r="17" spans="1:37" s="8" customFormat="1" ht="14.45" x14ac:dyDescent="0.35">
      <c r="I17" s="66"/>
      <c r="J17" s="66"/>
      <c r="K17" s="69"/>
      <c r="M17" s="70"/>
      <c r="N17" s="79"/>
      <c r="O17" s="43"/>
      <c r="P17" s="5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56"/>
      <c r="AD17" s="43"/>
      <c r="AE17" s="43"/>
      <c r="AF17" s="43"/>
      <c r="AG17" s="59"/>
      <c r="AH17" s="9"/>
    </row>
    <row r="18" spans="1:37" ht="14.45" x14ac:dyDescent="0.35">
      <c r="I18" s="34"/>
      <c r="J18" s="34"/>
      <c r="K18" s="35"/>
      <c r="M18" s="36"/>
      <c r="N18" s="79"/>
      <c r="O18" s="41"/>
      <c r="P18" s="53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56"/>
      <c r="AD18" s="43"/>
      <c r="AE18" s="43"/>
      <c r="AF18" s="43"/>
      <c r="AG18" s="59"/>
      <c r="AH18" s="38"/>
    </row>
    <row r="19" spans="1:37" ht="14.45" x14ac:dyDescent="0.35">
      <c r="A19" s="8"/>
      <c r="B19" s="8"/>
      <c r="C19" s="8"/>
      <c r="D19" s="8"/>
      <c r="E19" s="8"/>
      <c r="F19" s="8"/>
      <c r="G19" s="8"/>
      <c r="H19" s="8"/>
      <c r="I19" s="66"/>
      <c r="J19" s="66"/>
      <c r="K19" s="69"/>
      <c r="L19" s="8"/>
      <c r="M19" s="70"/>
      <c r="N19" s="79"/>
      <c r="O19" s="43"/>
      <c r="P19" s="5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56"/>
      <c r="AD19" s="43"/>
      <c r="AE19" s="43"/>
      <c r="AF19" s="43"/>
      <c r="AG19" s="59"/>
      <c r="AH19" s="9"/>
      <c r="AI19" s="8"/>
      <c r="AJ19" s="8"/>
      <c r="AK19" s="8"/>
    </row>
    <row r="20" spans="1:37" ht="14.45" x14ac:dyDescent="0.35">
      <c r="I20" s="34"/>
      <c r="J20" s="34"/>
      <c r="K20" s="35"/>
      <c r="M20" s="36"/>
      <c r="N20" s="79"/>
      <c r="O20" s="41"/>
      <c r="P20" s="53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56"/>
      <c r="AD20" s="43"/>
      <c r="AE20" s="43"/>
      <c r="AF20" s="43"/>
      <c r="AG20" s="59"/>
      <c r="AH20" s="38"/>
    </row>
    <row r="21" spans="1:37" ht="14.45" x14ac:dyDescent="0.35">
      <c r="A21" s="8"/>
      <c r="B21" s="8"/>
      <c r="C21" s="8"/>
      <c r="D21" s="8"/>
      <c r="E21" s="8"/>
      <c r="F21" s="8"/>
      <c r="G21" s="8"/>
      <c r="H21" s="8"/>
      <c r="I21" s="66"/>
      <c r="J21" s="66"/>
      <c r="K21" s="69"/>
      <c r="L21" s="8"/>
      <c r="M21" s="70"/>
      <c r="N21" s="79"/>
      <c r="O21" s="43"/>
      <c r="P21" s="5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56"/>
      <c r="AD21" s="43"/>
      <c r="AE21" s="43"/>
      <c r="AF21" s="43"/>
      <c r="AG21" s="59"/>
      <c r="AH21" s="9"/>
      <c r="AI21" s="8"/>
      <c r="AJ21" s="8"/>
      <c r="AK21" s="8"/>
    </row>
    <row r="22" spans="1:37" ht="14.45" x14ac:dyDescent="0.35">
      <c r="I22" s="34"/>
      <c r="J22" s="34"/>
      <c r="K22" s="35"/>
      <c r="M22" s="36"/>
      <c r="N22" s="52"/>
      <c r="O22" s="41"/>
      <c r="P22" s="55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56"/>
      <c r="AD22" s="43"/>
      <c r="AE22" s="43"/>
      <c r="AF22" s="43"/>
      <c r="AG22" s="59"/>
      <c r="AH22" s="38"/>
    </row>
    <row r="23" spans="1:37" ht="14.45" x14ac:dyDescent="0.35">
      <c r="A23" s="8"/>
      <c r="I23" s="34"/>
      <c r="J23" s="34"/>
      <c r="K23" s="35"/>
      <c r="M23" s="36"/>
      <c r="N23" s="79"/>
      <c r="O23" s="41"/>
      <c r="P23" s="55"/>
      <c r="Q23" s="43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56"/>
      <c r="AD23" s="43"/>
      <c r="AE23" s="43"/>
      <c r="AF23" s="43"/>
      <c r="AG23" s="59"/>
      <c r="AH23" s="38"/>
      <c r="AK23" s="8"/>
    </row>
    <row r="24" spans="1:37" ht="14.45" x14ac:dyDescent="0.35">
      <c r="A24" s="8"/>
      <c r="I24" s="34"/>
      <c r="J24" s="34"/>
      <c r="K24" s="35"/>
      <c r="M24" s="36"/>
      <c r="N24" s="79"/>
      <c r="O24" s="41"/>
      <c r="P24" s="55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56"/>
      <c r="AD24" s="43"/>
      <c r="AE24" s="43"/>
      <c r="AF24" s="43"/>
      <c r="AG24" s="59"/>
      <c r="AH24" s="38"/>
    </row>
    <row r="25" spans="1:37" ht="14.45" x14ac:dyDescent="0.35">
      <c r="A25" s="8"/>
      <c r="I25" s="34"/>
      <c r="J25" s="34"/>
      <c r="K25" s="35"/>
      <c r="M25" s="36"/>
      <c r="N25" s="79"/>
      <c r="O25" s="41"/>
      <c r="P25" s="55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56"/>
      <c r="AD25" s="43"/>
      <c r="AE25" s="43"/>
      <c r="AF25" s="43"/>
      <c r="AG25" s="59"/>
      <c r="AH25" s="38"/>
    </row>
    <row r="26" spans="1:37" ht="14.45" x14ac:dyDescent="0.35">
      <c r="I26" s="34"/>
      <c r="J26" s="34"/>
      <c r="K26" s="35"/>
      <c r="M26" s="36"/>
      <c r="N26" s="79"/>
      <c r="O26" s="41"/>
      <c r="P26" s="53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56"/>
      <c r="AD26" s="43"/>
      <c r="AE26" s="43"/>
      <c r="AF26" s="43"/>
      <c r="AG26" s="59"/>
      <c r="AH26" s="38"/>
    </row>
    <row r="27" spans="1:37" ht="14.45" x14ac:dyDescent="0.35">
      <c r="A27" s="64"/>
      <c r="B27" s="64"/>
      <c r="I27" s="34"/>
      <c r="J27" s="34"/>
      <c r="K27" s="35"/>
      <c r="M27" s="36"/>
      <c r="N27" s="79"/>
      <c r="O27" s="41"/>
      <c r="P27" s="55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56"/>
      <c r="AD27" s="43"/>
      <c r="AE27" s="43"/>
      <c r="AF27" s="43"/>
      <c r="AG27" s="59"/>
      <c r="AH27" s="38"/>
    </row>
    <row r="28" spans="1:37" x14ac:dyDescent="0.25">
      <c r="A28" s="64"/>
      <c r="B28" s="64"/>
      <c r="I28" s="34"/>
      <c r="J28" s="34"/>
      <c r="K28" s="35"/>
      <c r="M28" s="36"/>
      <c r="N28" s="79"/>
      <c r="O28" s="41"/>
      <c r="P28" s="55"/>
      <c r="Q28" s="41"/>
      <c r="R28" s="41"/>
      <c r="S28" s="41"/>
      <c r="T28" s="41"/>
      <c r="U28" s="41"/>
      <c r="V28" s="41"/>
      <c r="W28" s="43"/>
      <c r="X28" s="41"/>
      <c r="Y28" s="41"/>
      <c r="Z28" s="41"/>
      <c r="AA28" s="41"/>
      <c r="AB28" s="41"/>
      <c r="AC28" s="56"/>
      <c r="AD28" s="43"/>
      <c r="AE28" s="43"/>
      <c r="AF28" s="43"/>
      <c r="AG28" s="59"/>
      <c r="AH28" s="38"/>
    </row>
    <row r="29" spans="1:37" x14ac:dyDescent="0.25">
      <c r="I29" s="34"/>
      <c r="J29" s="34"/>
      <c r="K29" s="35"/>
      <c r="M29" s="36"/>
      <c r="N29" s="79"/>
      <c r="O29" s="41"/>
      <c r="P29" s="55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56"/>
      <c r="AD29" s="43"/>
      <c r="AE29" s="43"/>
      <c r="AF29" s="43"/>
      <c r="AG29" s="59"/>
      <c r="AH29" s="38"/>
    </row>
    <row r="30" spans="1:37" x14ac:dyDescent="0.25">
      <c r="A30" s="8"/>
      <c r="B30" s="8"/>
      <c r="C30" s="8"/>
      <c r="D30" s="8"/>
      <c r="E30" s="8"/>
      <c r="F30" s="8"/>
      <c r="G30" s="8"/>
      <c r="H30" s="8"/>
      <c r="I30" s="66"/>
      <c r="J30" s="66"/>
      <c r="K30" s="69"/>
      <c r="L30" s="8"/>
      <c r="M30" s="70"/>
      <c r="N30" s="79"/>
      <c r="O30" s="43"/>
      <c r="P30" s="5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56"/>
      <c r="AD30" s="43"/>
      <c r="AE30" s="43"/>
      <c r="AF30" s="43"/>
      <c r="AG30" s="59"/>
      <c r="AH30" s="9"/>
      <c r="AI30" s="8"/>
      <c r="AJ30" s="8"/>
      <c r="AK30" s="8"/>
    </row>
    <row r="31" spans="1:37" x14ac:dyDescent="0.25">
      <c r="I31" s="34"/>
      <c r="J31" s="34"/>
      <c r="K31" s="35"/>
      <c r="M31" s="36"/>
      <c r="N31" s="79"/>
      <c r="O31" s="41"/>
      <c r="P31" s="55"/>
      <c r="Q31" s="43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56"/>
      <c r="AD31" s="43"/>
      <c r="AE31" s="43"/>
      <c r="AF31" s="43"/>
      <c r="AG31" s="59"/>
      <c r="AH31" s="38"/>
      <c r="AK31" s="8"/>
    </row>
    <row r="32" spans="1:37" x14ac:dyDescent="0.25">
      <c r="A32" s="8"/>
      <c r="B32" s="8"/>
      <c r="I32" s="34"/>
      <c r="J32" s="34"/>
      <c r="K32" s="35"/>
      <c r="M32" s="36"/>
      <c r="N32" s="79"/>
      <c r="O32" s="41"/>
      <c r="P32" s="53"/>
      <c r="Q32" s="44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6"/>
      <c r="AD32" s="43"/>
      <c r="AE32" s="43"/>
      <c r="AF32" s="43"/>
      <c r="AG32" s="59"/>
      <c r="AH32" s="38"/>
      <c r="AK32" s="8"/>
    </row>
    <row r="33" spans="4:37" x14ac:dyDescent="0.25">
      <c r="D33" s="67"/>
      <c r="I33" s="34"/>
      <c r="J33" s="34"/>
      <c r="K33" s="35"/>
      <c r="M33" s="36"/>
      <c r="N33" s="79"/>
      <c r="O33" s="41"/>
      <c r="P33" s="55"/>
      <c r="Q33" s="43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56"/>
      <c r="AD33" s="43"/>
      <c r="AE33" s="43"/>
      <c r="AF33" s="43"/>
      <c r="AG33" s="59"/>
      <c r="AH33" s="38"/>
      <c r="AK33" s="8"/>
    </row>
    <row r="34" spans="4:37" x14ac:dyDescent="0.25">
      <c r="I34" s="34"/>
      <c r="J34" s="34"/>
      <c r="K34" s="35"/>
      <c r="M34" s="36"/>
      <c r="N34" s="79"/>
      <c r="O34" s="41"/>
      <c r="P34" s="55"/>
      <c r="Q34" s="43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6"/>
      <c r="AD34" s="43"/>
      <c r="AE34" s="43"/>
      <c r="AF34" s="43"/>
      <c r="AG34" s="59"/>
      <c r="AH34" s="38"/>
      <c r="AK34" s="8"/>
    </row>
    <row r="35" spans="4:37" s="8" customFormat="1" x14ac:dyDescent="0.25">
      <c r="N35" s="13"/>
      <c r="O35" s="22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6"/>
      <c r="AD35" s="47"/>
      <c r="AE35" s="47"/>
      <c r="AG35" s="60"/>
      <c r="AH35" s="9"/>
    </row>
    <row r="36" spans="4:37" s="8" customFormat="1" x14ac:dyDescent="0.25">
      <c r="N36" s="13"/>
      <c r="O36" s="23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  <c r="AD36" s="50"/>
      <c r="AE36" s="88"/>
      <c r="AG36" s="60"/>
      <c r="AH36" s="9"/>
    </row>
    <row r="37" spans="4:37" s="7" customFormat="1" x14ac:dyDescent="0.25">
      <c r="N37" s="14"/>
      <c r="O37" s="22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51"/>
      <c r="AD37" s="47"/>
      <c r="AE37" s="47"/>
      <c r="AG37" s="61"/>
      <c r="AH37" s="40"/>
    </row>
    <row r="38" spans="4:37" s="8" customFormat="1" x14ac:dyDescent="0.25">
      <c r="N38" s="13"/>
      <c r="O38" s="22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28"/>
      <c r="AG38" s="60"/>
      <c r="AH38" s="9"/>
    </row>
    <row r="43" spans="4:37" x14ac:dyDescent="0.25">
      <c r="AE43" s="41"/>
    </row>
  </sheetData>
  <sortState ref="A2:AK34">
    <sortCondition ref="M2:M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waiver rates</vt:lpstr>
      <vt:lpstr>1617 NOTES</vt:lpstr>
      <vt:lpstr>cont only</vt:lpstr>
      <vt:lpstr>for colby</vt:lpstr>
      <vt:lpstr>returner R</vt:lpstr>
      <vt:lpstr>Data</vt:lpstr>
      <vt:lpstr>Data New Applied for Aid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Martin, Andrea (Staff)</cp:lastModifiedBy>
  <cp:lastPrinted>2015-06-23T21:39:54Z</cp:lastPrinted>
  <dcterms:created xsi:type="dcterms:W3CDTF">2013-03-12T18:00:48Z</dcterms:created>
  <dcterms:modified xsi:type="dcterms:W3CDTF">2017-03-27T23:38:15Z</dcterms:modified>
</cp:coreProperties>
</file>