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-135" windowWidth="24675" windowHeight="6945"/>
  </bookViews>
  <sheets>
    <sheet name="Sheet1" sheetId="1" r:id="rId1"/>
    <sheet name="waiver rates" sheetId="2" r:id="rId2"/>
    <sheet name="Additional Waiver Notes" sheetId="3" r:id="rId3"/>
  </sheets>
  <definedNames>
    <definedName name="_xlnm._FilterDatabase" localSheetId="0" hidden="1">Sheet1!$A$2:$AJ$101</definedName>
  </definedNames>
  <calcPr calcId="145621"/>
</workbook>
</file>

<file path=xl/calcChain.xml><?xml version="1.0" encoding="utf-8"?>
<calcChain xmlns="http://schemas.openxmlformats.org/spreadsheetml/2006/main">
  <c r="AD83" i="1" l="1"/>
  <c r="AE83" i="1"/>
  <c r="AF83" i="1" s="1"/>
  <c r="AD63" i="1"/>
  <c r="AE63" i="1" s="1"/>
  <c r="AF63" i="1" s="1"/>
  <c r="AD53" i="1"/>
  <c r="AE53" i="1" s="1"/>
  <c r="AF53" i="1" s="1"/>
  <c r="AI30" i="1" l="1"/>
  <c r="P105" i="1"/>
  <c r="Q103" i="1"/>
  <c r="P102" i="1" l="1"/>
  <c r="P103" i="1"/>
  <c r="AE51" i="1" l="1"/>
  <c r="AF51" i="1" s="1"/>
  <c r="AD94" i="1"/>
  <c r="AE94" i="1" s="1"/>
  <c r="AF94" i="1" s="1"/>
  <c r="W64" i="1"/>
  <c r="T105" i="1" l="1"/>
  <c r="U105" i="1"/>
  <c r="V105" i="1"/>
  <c r="X105" i="1"/>
  <c r="Y105" i="1"/>
  <c r="Z105" i="1"/>
  <c r="AA105" i="1"/>
  <c r="AB105" i="1"/>
  <c r="Q105" i="1"/>
  <c r="AD61" i="1"/>
  <c r="AE61" i="1" s="1"/>
  <c r="AF61" i="1" s="1"/>
  <c r="AD32" i="1"/>
  <c r="AE32" i="1" s="1"/>
  <c r="AF32" i="1" s="1"/>
  <c r="AD20" i="1" l="1"/>
  <c r="AE20" i="1" s="1"/>
  <c r="AF20" i="1" s="1"/>
  <c r="AD18" i="1"/>
  <c r="AE18" i="1" s="1"/>
  <c r="AF18" i="1" s="1"/>
  <c r="AD6" i="1"/>
  <c r="AE6" i="1" s="1"/>
  <c r="AF6" i="1" s="1"/>
  <c r="AD4" i="1"/>
  <c r="AE4" i="1" s="1"/>
  <c r="AF4" i="1" s="1"/>
  <c r="AD5" i="1"/>
  <c r="AE5" i="1" s="1"/>
  <c r="AF5" i="1" s="1"/>
  <c r="T103" i="1" l="1"/>
  <c r="U103" i="1" l="1"/>
  <c r="V103" i="1"/>
  <c r="X103" i="1"/>
  <c r="Y103" i="1"/>
  <c r="Z103" i="1"/>
  <c r="AA103" i="1"/>
  <c r="AB103" i="1"/>
  <c r="R102" i="1"/>
  <c r="Q102" i="1" s="1"/>
  <c r="R9" i="1" l="1"/>
  <c r="R69" i="1"/>
  <c r="R96" i="1"/>
  <c r="S51" i="1" l="1"/>
  <c r="S103" i="1" l="1"/>
  <c r="S104" i="1" s="1"/>
  <c r="S105" i="1"/>
  <c r="R98" i="1"/>
  <c r="R65" i="1"/>
  <c r="R21" i="1"/>
  <c r="R17" i="1"/>
  <c r="R11" i="1"/>
  <c r="R3" i="1"/>
  <c r="R105" i="1" l="1"/>
  <c r="P110" i="1" s="1"/>
  <c r="P111" i="1" s="1"/>
  <c r="R103" i="1"/>
  <c r="AD12" i="1"/>
  <c r="AE12" i="1" s="1"/>
  <c r="AF12" i="1" s="1"/>
  <c r="AD29" i="1" l="1"/>
  <c r="AE29" i="1" s="1"/>
  <c r="AF29" i="1" s="1"/>
  <c r="AE101" i="1" l="1"/>
  <c r="AF101" i="1" s="1"/>
  <c r="AD7" i="1"/>
  <c r="AE7" i="1" s="1"/>
  <c r="AF7" i="1" s="1"/>
  <c r="AD8" i="1"/>
  <c r="AE8" i="1" s="1"/>
  <c r="AF8" i="1" s="1"/>
  <c r="AD11" i="1"/>
  <c r="AE11" i="1" s="1"/>
  <c r="AF11" i="1" s="1"/>
  <c r="AD13" i="1"/>
  <c r="AE13" i="1" s="1"/>
  <c r="AF13" i="1" s="1"/>
  <c r="AD14" i="1"/>
  <c r="AE14" i="1" s="1"/>
  <c r="AF14" i="1" s="1"/>
  <c r="AE21" i="1"/>
  <c r="AF21" i="1" s="1"/>
  <c r="AD22" i="1"/>
  <c r="AE22" i="1" s="1"/>
  <c r="AF22" i="1" s="1"/>
  <c r="AD23" i="1"/>
  <c r="AE23" i="1" s="1"/>
  <c r="AF23" i="1" s="1"/>
  <c r="AD24" i="1"/>
  <c r="AE24" i="1" s="1"/>
  <c r="AF24" i="1" s="1"/>
  <c r="AD25" i="1"/>
  <c r="AE25" i="1" s="1"/>
  <c r="AF25" i="1" s="1"/>
  <c r="AD27" i="1"/>
  <c r="AE27" i="1" s="1"/>
  <c r="AF27" i="1" s="1"/>
  <c r="AD30" i="1"/>
  <c r="AE30" i="1" s="1"/>
  <c r="AF30" i="1" s="1"/>
  <c r="AD31" i="1"/>
  <c r="AE31" i="1" s="1"/>
  <c r="AF31" i="1" s="1"/>
  <c r="AD34" i="1"/>
  <c r="AE34" i="1" s="1"/>
  <c r="AF34" i="1" s="1"/>
  <c r="AD35" i="1"/>
  <c r="AE35" i="1" s="1"/>
  <c r="AF35" i="1" s="1"/>
  <c r="AD36" i="1"/>
  <c r="AE36" i="1" s="1"/>
  <c r="AF36" i="1" s="1"/>
  <c r="AD38" i="1"/>
  <c r="AE38" i="1" s="1"/>
  <c r="AF38" i="1" s="1"/>
  <c r="AD39" i="1"/>
  <c r="AE39" i="1" s="1"/>
  <c r="AF39" i="1" s="1"/>
  <c r="AD42" i="1"/>
  <c r="AE42" i="1" s="1"/>
  <c r="AF42" i="1" s="1"/>
  <c r="AD43" i="1"/>
  <c r="AE43" i="1" s="1"/>
  <c r="AF43" i="1" s="1"/>
  <c r="AD44" i="1"/>
  <c r="AE44" i="1" s="1"/>
  <c r="AF44" i="1" s="1"/>
  <c r="AD45" i="1"/>
  <c r="AE45" i="1" s="1"/>
  <c r="AF45" i="1" s="1"/>
  <c r="AD47" i="1"/>
  <c r="AE47" i="1" s="1"/>
  <c r="AF47" i="1" s="1"/>
  <c r="AD49" i="1"/>
  <c r="AE49" i="1" s="1"/>
  <c r="AF49" i="1" s="1"/>
  <c r="AD50" i="1"/>
  <c r="AE50" i="1" s="1"/>
  <c r="AF50" i="1" s="1"/>
  <c r="AD55" i="1"/>
  <c r="AE55" i="1" s="1"/>
  <c r="AD56" i="1"/>
  <c r="AE56" i="1" s="1"/>
  <c r="AF56" i="1" s="1"/>
  <c r="AD57" i="1"/>
  <c r="AE57" i="1" s="1"/>
  <c r="AF57" i="1" s="1"/>
  <c r="AD60" i="1"/>
  <c r="AE60" i="1" s="1"/>
  <c r="AF60" i="1" s="1"/>
  <c r="AD62" i="1"/>
  <c r="AE62" i="1" s="1"/>
  <c r="AF62" i="1" s="1"/>
  <c r="AD66" i="1"/>
  <c r="AE66" i="1" s="1"/>
  <c r="AF66" i="1" s="1"/>
  <c r="AD69" i="1"/>
  <c r="AE69" i="1" s="1"/>
  <c r="AF69" i="1" s="1"/>
  <c r="AD70" i="1"/>
  <c r="AE70" i="1" s="1"/>
  <c r="AF70" i="1" s="1"/>
  <c r="AD72" i="1"/>
  <c r="AE72" i="1" s="1"/>
  <c r="AF72" i="1" s="1"/>
  <c r="AD74" i="1"/>
  <c r="AE74" i="1" s="1"/>
  <c r="AF74" i="1" s="1"/>
  <c r="AD75" i="1"/>
  <c r="AE75" i="1" s="1"/>
  <c r="AF75" i="1" s="1"/>
  <c r="AD77" i="1"/>
  <c r="AE77" i="1" s="1"/>
  <c r="AF77" i="1" s="1"/>
  <c r="AD78" i="1"/>
  <c r="AE78" i="1" s="1"/>
  <c r="AF78" i="1" s="1"/>
  <c r="AD79" i="1"/>
  <c r="AE79" i="1" s="1"/>
  <c r="AF79" i="1" s="1"/>
  <c r="AD82" i="1"/>
  <c r="AE82" i="1" s="1"/>
  <c r="AF82" i="1" s="1"/>
  <c r="AD85" i="1"/>
  <c r="AE85" i="1" s="1"/>
  <c r="AF85" i="1" s="1"/>
  <c r="AD86" i="1"/>
  <c r="AE86" i="1" s="1"/>
  <c r="AF86" i="1" s="1"/>
  <c r="AD89" i="1"/>
  <c r="AE89" i="1" s="1"/>
  <c r="AF89" i="1" s="1"/>
  <c r="AD90" i="1"/>
  <c r="AE90" i="1" s="1"/>
  <c r="AF90" i="1" s="1"/>
  <c r="AD95" i="1"/>
  <c r="AE95" i="1" s="1"/>
  <c r="AF95" i="1" s="1"/>
  <c r="AD96" i="1"/>
  <c r="AE96" i="1" s="1"/>
  <c r="AF96" i="1" s="1"/>
  <c r="AD97" i="1"/>
  <c r="AE97" i="1" s="1"/>
  <c r="AF97" i="1" s="1"/>
  <c r="AD98" i="1"/>
  <c r="AE98" i="1" s="1"/>
  <c r="AF98" i="1" s="1"/>
  <c r="AD99" i="1"/>
  <c r="AE99" i="1" s="1"/>
  <c r="AF99" i="1" s="1"/>
  <c r="AD37" i="1"/>
  <c r="AE37" i="1" s="1"/>
  <c r="AF37" i="1" s="1"/>
  <c r="AD54" i="1"/>
  <c r="AE54" i="1" s="1"/>
  <c r="AF54" i="1" s="1"/>
  <c r="AD67" i="1"/>
  <c r="AE67" i="1" s="1"/>
  <c r="AF67" i="1" s="1"/>
  <c r="AD93" i="1"/>
  <c r="AE93" i="1" s="1"/>
  <c r="AF93" i="1" s="1"/>
  <c r="AE3" i="1"/>
  <c r="AF3" i="1" s="1"/>
  <c r="AE9" i="1"/>
  <c r="AF9" i="1" s="1"/>
  <c r="AE10" i="1"/>
  <c r="AF10" i="1" s="1"/>
  <c r="AD15" i="1"/>
  <c r="AE15" i="1" s="1"/>
  <c r="AF15" i="1" s="1"/>
  <c r="AD17" i="1"/>
  <c r="AE17" i="1" s="1"/>
  <c r="AF17" i="1" s="1"/>
  <c r="AD19" i="1"/>
  <c r="AE19" i="1" s="1"/>
  <c r="AF19" i="1" s="1"/>
  <c r="AD26" i="1"/>
  <c r="AE26" i="1" s="1"/>
  <c r="AF26" i="1" s="1"/>
  <c r="AE28" i="1"/>
  <c r="AF28" i="1" s="1"/>
  <c r="AD33" i="1"/>
  <c r="AE33" i="1" s="1"/>
  <c r="AF33" i="1" s="1"/>
  <c r="AD40" i="1"/>
  <c r="AE40" i="1" s="1"/>
  <c r="AF40" i="1" s="1"/>
  <c r="AD41" i="1"/>
  <c r="AE41" i="1" s="1"/>
  <c r="AF41" i="1" s="1"/>
  <c r="AD46" i="1"/>
  <c r="AE46" i="1" s="1"/>
  <c r="AF46" i="1" s="1"/>
  <c r="AD48" i="1"/>
  <c r="AE48" i="1" s="1"/>
  <c r="AF48" i="1" s="1"/>
  <c r="AD52" i="1"/>
  <c r="AE52" i="1" s="1"/>
  <c r="AF52" i="1" s="1"/>
  <c r="AD58" i="1"/>
  <c r="AE58" i="1" s="1"/>
  <c r="AF58" i="1" s="1"/>
  <c r="AD59" i="1"/>
  <c r="AE59" i="1" s="1"/>
  <c r="AF59" i="1" s="1"/>
  <c r="AD65" i="1"/>
  <c r="AE65" i="1" s="1"/>
  <c r="AF65" i="1" s="1"/>
  <c r="AE71" i="1"/>
  <c r="AF71" i="1" s="1"/>
  <c r="AD73" i="1"/>
  <c r="AE73" i="1" s="1"/>
  <c r="AF73" i="1" s="1"/>
  <c r="AD76" i="1"/>
  <c r="AE76" i="1" s="1"/>
  <c r="AF76" i="1" s="1"/>
  <c r="AD80" i="1"/>
  <c r="AE80" i="1" s="1"/>
  <c r="AF80" i="1" s="1"/>
  <c r="AE81" i="1"/>
  <c r="AF81" i="1" s="1"/>
  <c r="AD84" i="1"/>
  <c r="AE84" i="1" s="1"/>
  <c r="AF84" i="1" s="1"/>
  <c r="AD87" i="1"/>
  <c r="AE87" i="1" s="1"/>
  <c r="AF87" i="1" s="1"/>
  <c r="AE88" i="1"/>
  <c r="AF88" i="1" s="1"/>
  <c r="AE91" i="1"/>
  <c r="AF91" i="1" s="1"/>
  <c r="AD92" i="1"/>
  <c r="AE92" i="1" s="1"/>
  <c r="AF92" i="1" s="1"/>
  <c r="AD100" i="1" l="1"/>
  <c r="AE100" i="1" s="1"/>
  <c r="AF100" i="1" s="1"/>
  <c r="AF55" i="1" l="1"/>
  <c r="D39" i="2" l="1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C39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C38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C37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C36" i="2"/>
  <c r="D33" i="2"/>
  <c r="E33" i="2"/>
  <c r="F33" i="2"/>
  <c r="G33" i="2"/>
  <c r="H33" i="2"/>
  <c r="I33" i="2"/>
  <c r="J33" i="2"/>
  <c r="K33" i="2"/>
  <c r="L33" i="2"/>
  <c r="C33" i="2"/>
  <c r="D32" i="2"/>
  <c r="E32" i="2"/>
  <c r="F32" i="2"/>
  <c r="G32" i="2"/>
  <c r="H32" i="2"/>
  <c r="I32" i="2"/>
  <c r="J32" i="2"/>
  <c r="K32" i="2"/>
  <c r="L32" i="2"/>
  <c r="C32" i="2"/>
  <c r="D31" i="2"/>
  <c r="E31" i="2"/>
  <c r="F31" i="2"/>
  <c r="G31" i="2"/>
  <c r="H31" i="2"/>
  <c r="I31" i="2"/>
  <c r="J31" i="2"/>
  <c r="K31" i="2"/>
  <c r="L31" i="2"/>
  <c r="C31" i="2"/>
  <c r="D30" i="2"/>
  <c r="E30" i="2"/>
  <c r="F30" i="2"/>
  <c r="G30" i="2"/>
  <c r="H30" i="2"/>
  <c r="I30" i="2"/>
  <c r="J30" i="2"/>
  <c r="K30" i="2"/>
  <c r="L30" i="2"/>
  <c r="C30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L20" i="2"/>
  <c r="K20" i="2"/>
  <c r="J20" i="2"/>
  <c r="I20" i="2"/>
  <c r="H20" i="2"/>
  <c r="L19" i="2"/>
  <c r="K19" i="2"/>
  <c r="J19" i="2"/>
  <c r="I19" i="2"/>
  <c r="H19" i="2"/>
  <c r="L18" i="2"/>
  <c r="K18" i="2"/>
  <c r="J18" i="2"/>
  <c r="I18" i="2"/>
  <c r="H18" i="2"/>
  <c r="L17" i="2"/>
  <c r="K17" i="2"/>
  <c r="J17" i="2"/>
  <c r="I17" i="2"/>
  <c r="H17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L6" i="2"/>
  <c r="K6" i="2"/>
  <c r="J6" i="2"/>
  <c r="I6" i="2"/>
  <c r="H6" i="2"/>
  <c r="G6" i="2"/>
  <c r="F6" i="2"/>
  <c r="E6" i="2"/>
  <c r="D6" i="2"/>
  <c r="C6" i="2"/>
  <c r="L5" i="2"/>
  <c r="K5" i="2"/>
  <c r="J5" i="2"/>
  <c r="I5" i="2"/>
  <c r="H5" i="2"/>
  <c r="G5" i="2"/>
  <c r="F5" i="2"/>
  <c r="E5" i="2"/>
  <c r="D5" i="2"/>
  <c r="C5" i="2"/>
  <c r="L4" i="2"/>
  <c r="K4" i="2"/>
  <c r="J4" i="2"/>
  <c r="I4" i="2"/>
  <c r="H4" i="2"/>
  <c r="G4" i="2"/>
  <c r="F4" i="2"/>
  <c r="E4" i="2"/>
  <c r="D4" i="2"/>
  <c r="C4" i="2"/>
  <c r="L3" i="2"/>
  <c r="K3" i="2"/>
  <c r="J3" i="2"/>
  <c r="I3" i="2"/>
  <c r="H3" i="2"/>
  <c r="G3" i="2"/>
  <c r="F3" i="2"/>
  <c r="E3" i="2"/>
  <c r="D3" i="2"/>
  <c r="C3" i="2"/>
  <c r="AD16" i="1" l="1"/>
  <c r="AE16" i="1" s="1"/>
  <c r="AF16" i="1" s="1"/>
  <c r="AD68" i="1"/>
  <c r="AE68" i="1" s="1"/>
  <c r="AF68" i="1" s="1"/>
  <c r="P104" i="1" l="1"/>
  <c r="AD102" i="1"/>
  <c r="Z104" i="1"/>
  <c r="U104" i="1"/>
  <c r="T104" i="1"/>
  <c r="X104" i="1"/>
  <c r="V104" i="1"/>
  <c r="AB104" i="1"/>
  <c r="AA104" i="1"/>
  <c r="Q104" i="1" l="1"/>
  <c r="R104" i="1"/>
  <c r="Y104" i="1"/>
  <c r="U112" i="1" s="1"/>
  <c r="T107" i="1" l="1"/>
  <c r="AC103" i="1"/>
  <c r="AC102" i="1" s="1"/>
  <c r="AC104" i="1" s="1"/>
  <c r="W105" i="1"/>
  <c r="W103" i="1"/>
  <c r="AD103" i="1" s="1"/>
  <c r="AD64" i="1"/>
  <c r="AE64" i="1" s="1"/>
  <c r="AF64" i="1" s="1"/>
  <c r="W104" i="1" l="1"/>
  <c r="AD104" i="1" s="1"/>
</calcChain>
</file>

<file path=xl/sharedStrings.xml><?xml version="1.0" encoding="utf-8"?>
<sst xmlns="http://schemas.openxmlformats.org/spreadsheetml/2006/main" count="1198" uniqueCount="681">
  <si>
    <t>A#</t>
  </si>
  <si>
    <t>Phone</t>
  </si>
  <si>
    <t>PT/FT</t>
  </si>
  <si>
    <t>Residency</t>
  </si>
  <si>
    <t xml:space="preserve">New/ Continuing </t>
  </si>
  <si>
    <t>TUITION</t>
  </si>
  <si>
    <t>EFC</t>
  </si>
  <si>
    <t>Foundation - FS11</t>
  </si>
  <si>
    <t>AmeriCorps</t>
  </si>
  <si>
    <t>Endowed</t>
  </si>
  <si>
    <t>Alumni - FS25</t>
  </si>
  <si>
    <t>W/S</t>
  </si>
  <si>
    <t>Need Grant</t>
  </si>
  <si>
    <t>Total MES Award</t>
  </si>
  <si>
    <t>% need (tuition)</t>
  </si>
  <si>
    <t>notes</t>
  </si>
  <si>
    <t>accept?</t>
  </si>
  <si>
    <t>Last Name:</t>
  </si>
  <si>
    <t>City:</t>
  </si>
  <si>
    <t>State:</t>
  </si>
  <si>
    <t>Zip:</t>
  </si>
  <si>
    <t>Email:</t>
  </si>
  <si>
    <t>Olympia</t>
  </si>
  <si>
    <t>WA</t>
  </si>
  <si>
    <t>Sarah</t>
  </si>
  <si>
    <t>Seattle</t>
  </si>
  <si>
    <t>Caroline</t>
  </si>
  <si>
    <t>Collins</t>
  </si>
  <si>
    <t>Joshua</t>
  </si>
  <si>
    <t>Christy</t>
  </si>
  <si>
    <t>Tacoma</t>
  </si>
  <si>
    <t>jchristy5480@gmail.com</t>
  </si>
  <si>
    <t>Amory</t>
  </si>
  <si>
    <t>Ballantine</t>
  </si>
  <si>
    <t>420 Wilson St NE</t>
  </si>
  <si>
    <t>Address</t>
  </si>
  <si>
    <t>C</t>
  </si>
  <si>
    <t>N</t>
  </si>
  <si>
    <t>R</t>
  </si>
  <si>
    <t>A00099458</t>
  </si>
  <si>
    <t>A00328147</t>
  </si>
  <si>
    <t>Z</t>
  </si>
  <si>
    <t>A00330024</t>
  </si>
  <si>
    <t>CA</t>
  </si>
  <si>
    <t>FAFSA rc'd</t>
  </si>
  <si>
    <t>total avail</t>
  </si>
  <si>
    <t>total spent</t>
  </si>
  <si>
    <t>total left</t>
  </si>
  <si>
    <t>75% RATES (NONRES)</t>
  </si>
  <si>
    <t>full time R</t>
  </si>
  <si>
    <t>part time R</t>
  </si>
  <si>
    <t>full time N</t>
  </si>
  <si>
    <t>part time N</t>
  </si>
  <si>
    <t>80% RATES (RES)</t>
  </si>
  <si>
    <t>70% RATES (NONRES)</t>
  </si>
  <si>
    <t>OR</t>
  </si>
  <si>
    <t>need more money?</t>
  </si>
  <si>
    <t>Intl Waiver</t>
  </si>
  <si>
    <t>NEED (tuition) - does not include veteran waivers</t>
  </si>
  <si>
    <t>Heather</t>
  </si>
  <si>
    <t>Tuition Waiver</t>
  </si>
  <si>
    <t>Bilezikian 2 year</t>
  </si>
  <si>
    <t>Academic Achievement (4 R, 4 N)</t>
  </si>
  <si>
    <t>1928 E 56th St Apt 71</t>
  </si>
  <si>
    <t>colcar16@evergreen.edu</t>
  </si>
  <si>
    <t>1620 Woodard Ave NW</t>
  </si>
  <si>
    <t>April</t>
  </si>
  <si>
    <t>Presler</t>
  </si>
  <si>
    <t>A00353509</t>
  </si>
  <si>
    <t>Port Townsend</t>
  </si>
  <si>
    <t>Anna</t>
  </si>
  <si>
    <t>Ashlie</t>
  </si>
  <si>
    <t>Tainer</t>
  </si>
  <si>
    <t>A00354023</t>
  </si>
  <si>
    <t>11410 SW Kalispell St</t>
  </si>
  <si>
    <t>Tualatin</t>
  </si>
  <si>
    <t>Daron</t>
  </si>
  <si>
    <t>Williams</t>
  </si>
  <si>
    <t>A00352176</t>
  </si>
  <si>
    <t>Mike</t>
  </si>
  <si>
    <t>Zang</t>
  </si>
  <si>
    <t>A00350497</t>
  </si>
  <si>
    <t>cambuyuu@yahoo.com</t>
  </si>
  <si>
    <t>810 Riverside Drive</t>
  </si>
  <si>
    <t>Lanexa</t>
  </si>
  <si>
    <t>VA</t>
  </si>
  <si>
    <t>F</t>
  </si>
  <si>
    <t>P</t>
  </si>
  <si>
    <t>First Name</t>
  </si>
  <si>
    <t>May</t>
  </si>
  <si>
    <t>A00053801</t>
  </si>
  <si>
    <t>last year of americorps</t>
  </si>
  <si>
    <t>remaining waiver</t>
  </si>
  <si>
    <t>Rebekah</t>
  </si>
  <si>
    <t>Korenowsky</t>
  </si>
  <si>
    <t>A00331229</t>
  </si>
  <si>
    <t>Gilliom</t>
  </si>
  <si>
    <t>Sadie</t>
  </si>
  <si>
    <t>Soule</t>
  </si>
  <si>
    <t>Emory Pyle</t>
  </si>
  <si>
    <t>Director's (Spring)</t>
  </si>
  <si>
    <t>defer to 2015 ($1000 AmeriCorps 14/15 + #4 Bilez); did not apply for AmeriCorps 15-16</t>
  </si>
  <si>
    <t>last year of ac ach</t>
  </si>
  <si>
    <t>last year of americorps/bilezikian</t>
  </si>
  <si>
    <t>Eide</t>
  </si>
  <si>
    <t>clockradiofloss@hotmail.com</t>
  </si>
  <si>
    <t>Frazier</t>
  </si>
  <si>
    <t>Carrie</t>
  </si>
  <si>
    <t>frazier66@marshall.edu</t>
  </si>
  <si>
    <t>Vashon</t>
  </si>
  <si>
    <t>A00137384</t>
  </si>
  <si>
    <t>gilsad30@evergreen.edu</t>
  </si>
  <si>
    <t>253-778-0627</t>
  </si>
  <si>
    <t>Harbaugh</t>
  </si>
  <si>
    <t>Bennett</t>
  </si>
  <si>
    <t>206-856-4374</t>
  </si>
  <si>
    <t>10400 32nd Ave NE</t>
  </si>
  <si>
    <t>Mangan</t>
  </si>
  <si>
    <t>mangan.anna@gmail.com</t>
  </si>
  <si>
    <t>612-716-8627</t>
  </si>
  <si>
    <t>17836 State Route 507 SE</t>
  </si>
  <si>
    <t>Yelm</t>
  </si>
  <si>
    <t>Marks</t>
  </si>
  <si>
    <t>Arielle</t>
  </si>
  <si>
    <t>ariellemarks@me.com</t>
  </si>
  <si>
    <t>443-786-2149</t>
  </si>
  <si>
    <t>McKellips</t>
  </si>
  <si>
    <t>Trace</t>
  </si>
  <si>
    <t>tracemckellips@yahoo.com</t>
  </si>
  <si>
    <t>605-929-1001</t>
  </si>
  <si>
    <t>101 Pine Lane</t>
  </si>
  <si>
    <t>Alcester</t>
  </si>
  <si>
    <t>SD</t>
  </si>
  <si>
    <t>Miller</t>
  </si>
  <si>
    <t>mille307@gmail.com</t>
  </si>
  <si>
    <t>425-894-4380</t>
  </si>
  <si>
    <t>505 Washington St SE Apt 22</t>
  </si>
  <si>
    <t>Nixon</t>
  </si>
  <si>
    <t>Marisa</t>
  </si>
  <si>
    <t>marisa.nixon@gmail.com</t>
  </si>
  <si>
    <t>Pickett</t>
  </si>
  <si>
    <t>Grey</t>
  </si>
  <si>
    <t>Turner</t>
  </si>
  <si>
    <t>turner.set@gmail.com</t>
  </si>
  <si>
    <t>610-533-7340</t>
  </si>
  <si>
    <t>Oakland</t>
  </si>
  <si>
    <t>Wisdom</t>
  </si>
  <si>
    <t>Laura</t>
  </si>
  <si>
    <t>laura.a.wisdom@gmail.com</t>
  </si>
  <si>
    <t>509-251-5878</t>
  </si>
  <si>
    <t>FULL</t>
  </si>
  <si>
    <t>Burt</t>
  </si>
  <si>
    <t>Dakota</t>
  </si>
  <si>
    <t>A00179801</t>
  </si>
  <si>
    <t>drb103@humboldt.edu</t>
  </si>
  <si>
    <t>1008 F St Apt F</t>
  </si>
  <si>
    <t>Arcata</t>
  </si>
  <si>
    <t>2015-01-12</t>
  </si>
  <si>
    <t>A00371700</t>
  </si>
  <si>
    <t>14500 SW Camp Stealth Rd</t>
  </si>
  <si>
    <t>2015-02-02</t>
  </si>
  <si>
    <t>Kohnen</t>
  </si>
  <si>
    <t>Nicholas</t>
  </si>
  <si>
    <t>A00242342</t>
  </si>
  <si>
    <t>nick.kohnen@gmail.com</t>
  </si>
  <si>
    <t>3207 Hollywood DR NE</t>
  </si>
  <si>
    <t>2015-02-09</t>
  </si>
  <si>
    <t>A00374924</t>
  </si>
  <si>
    <t>105 Sherman St. NW</t>
  </si>
  <si>
    <t>2015-02-23</t>
  </si>
  <si>
    <t>Marzolf</t>
  </si>
  <si>
    <t>Amanda</t>
  </si>
  <si>
    <t>A00366774</t>
  </si>
  <si>
    <t>1309 Fern St SW Q301</t>
  </si>
  <si>
    <t>2015-01-20</t>
  </si>
  <si>
    <t>Welch</t>
  </si>
  <si>
    <t>Jennifer</t>
  </si>
  <si>
    <t>A00374930</t>
  </si>
  <si>
    <t>jrwelch87@gmail.com</t>
  </si>
  <si>
    <t>1506 Columbia St. SW</t>
  </si>
  <si>
    <t>2015-02-04</t>
  </si>
  <si>
    <t>Albertson</t>
  </si>
  <si>
    <t>Zander</t>
  </si>
  <si>
    <t>A00374428</t>
  </si>
  <si>
    <t>albertson.zander@gmail.com</t>
  </si>
  <si>
    <t>317 Monmouth Ave South Apt 2</t>
  </si>
  <si>
    <t>Monmouth</t>
  </si>
  <si>
    <t>2015-02-13</t>
  </si>
  <si>
    <t>Beetstra</t>
  </si>
  <si>
    <t>Margaret</t>
  </si>
  <si>
    <t>A00372542</t>
  </si>
  <si>
    <t>mbeetstra@wustl.edu</t>
  </si>
  <si>
    <t>6985 Snow Way Drive</t>
  </si>
  <si>
    <t>St. Louis</t>
  </si>
  <si>
    <t>MO</t>
  </si>
  <si>
    <t>2015-01-05</t>
  </si>
  <si>
    <t>Bertsch</t>
  </si>
  <si>
    <t>Asha</t>
  </si>
  <si>
    <t>A00371730</t>
  </si>
  <si>
    <t>ashabertsch@gmail.com</t>
  </si>
  <si>
    <t>391 Ne 156 Street</t>
  </si>
  <si>
    <t>Miami</t>
  </si>
  <si>
    <t>FL</t>
  </si>
  <si>
    <t>2015-01-28</t>
  </si>
  <si>
    <t>Boderck</t>
  </si>
  <si>
    <t>Michele</t>
  </si>
  <si>
    <t>A00350643</t>
  </si>
  <si>
    <t>bodmic28@evergreen.edu</t>
  </si>
  <si>
    <t>5257 Hahns Peak Dr Apt 103</t>
  </si>
  <si>
    <t>Loveland</t>
  </si>
  <si>
    <t>CO</t>
  </si>
  <si>
    <t>2015-02-25</t>
  </si>
  <si>
    <t>Burgess</t>
  </si>
  <si>
    <t>Joseph</t>
  </si>
  <si>
    <t>A00353231</t>
  </si>
  <si>
    <t>burjos07@evergreen.edu</t>
  </si>
  <si>
    <t>511 7th Ave SE</t>
  </si>
  <si>
    <t>2015-02-20</t>
  </si>
  <si>
    <t>Camuzeaux</t>
  </si>
  <si>
    <t>A00374246</t>
  </si>
  <si>
    <t>dovcamuzo@gmail.com</t>
  </si>
  <si>
    <t>2122 45th Ave</t>
  </si>
  <si>
    <t>Long Island City</t>
  </si>
  <si>
    <t>NY</t>
  </si>
  <si>
    <t>2015-03-02</t>
  </si>
  <si>
    <t>Carter</t>
  </si>
  <si>
    <t>A00353669</t>
  </si>
  <si>
    <t>carjos03@evergreen.edu</t>
  </si>
  <si>
    <t>3628 81st Ave SW</t>
  </si>
  <si>
    <t>2015-02-05</t>
  </si>
  <si>
    <t>Coster</t>
  </si>
  <si>
    <t>A00311129</t>
  </si>
  <si>
    <t>coscar02@evergreen.edu</t>
  </si>
  <si>
    <t>2408 Ashland Ave</t>
  </si>
  <si>
    <t>Santa Monica</t>
  </si>
  <si>
    <t>90405-6000</t>
  </si>
  <si>
    <t>Crnkovich</t>
  </si>
  <si>
    <t>Erin</t>
  </si>
  <si>
    <t>A00373223</t>
  </si>
  <si>
    <t>ecrnkovi@gmail.com</t>
  </si>
  <si>
    <t>659 N 59th St</t>
  </si>
  <si>
    <t>Omaha</t>
  </si>
  <si>
    <t>NE</t>
  </si>
  <si>
    <t>Dorman</t>
  </si>
  <si>
    <t>Seth</t>
  </si>
  <si>
    <t>A00371129</t>
  </si>
  <si>
    <t>sjdorman@randolphcollege.edu</t>
  </si>
  <si>
    <t>124 St Johns Drive</t>
  </si>
  <si>
    <t>Lynchburg</t>
  </si>
  <si>
    <t>Goodwin</t>
  </si>
  <si>
    <t>Madeline</t>
  </si>
  <si>
    <t>A00329725</t>
  </si>
  <si>
    <t>goomad27@evergreen.edu</t>
  </si>
  <si>
    <t>2310 Woodfield Loop SE</t>
  </si>
  <si>
    <t>2015-01-08</t>
  </si>
  <si>
    <t>Graeff</t>
  </si>
  <si>
    <t>Melanie</t>
  </si>
  <si>
    <t>A00368908</t>
  </si>
  <si>
    <t>mgraeff@capital.edu</t>
  </si>
  <si>
    <t>3075 Beech Hill Dr</t>
  </si>
  <si>
    <t>Spring Valley</t>
  </si>
  <si>
    <t>OH</t>
  </si>
  <si>
    <t>2015-02-11</t>
  </si>
  <si>
    <t>Heiges</t>
  </si>
  <si>
    <t>Stephanie</t>
  </si>
  <si>
    <t>A00374747</t>
  </si>
  <si>
    <t>snheiges@gmail.com</t>
  </si>
  <si>
    <t>3875 Geist Rd</t>
  </si>
  <si>
    <t>Fairbanks</t>
  </si>
  <si>
    <t>AK</t>
  </si>
  <si>
    <t>2015-02-12</t>
  </si>
  <si>
    <t>Hruska</t>
  </si>
  <si>
    <t>Rhianna</t>
  </si>
  <si>
    <t>A00351974</t>
  </si>
  <si>
    <t>hrurhi22@evergreen.edu</t>
  </si>
  <si>
    <t>TESC BLDG M RM 303-D</t>
  </si>
  <si>
    <t>2015-02-17</t>
  </si>
  <si>
    <t>Keon</t>
  </si>
  <si>
    <t>A00351802</t>
  </si>
  <si>
    <t>keosar13@evergreen.edu</t>
  </si>
  <si>
    <t>3138 Overhulse Rd. NW Apt.#160</t>
  </si>
  <si>
    <t>Kubina</t>
  </si>
  <si>
    <t>Dylan</t>
  </si>
  <si>
    <t>A00372376</t>
  </si>
  <si>
    <t>dek5154@psu.edu</t>
  </si>
  <si>
    <t>376 Norle Street</t>
  </si>
  <si>
    <t>State College</t>
  </si>
  <si>
    <t>PA</t>
  </si>
  <si>
    <t>Lapinski</t>
  </si>
  <si>
    <t>Monika</t>
  </si>
  <si>
    <t>A08000977</t>
  </si>
  <si>
    <t>monsski@gmail.com</t>
  </si>
  <si>
    <t>8120 SW Parrway Dr</t>
  </si>
  <si>
    <t>Portland</t>
  </si>
  <si>
    <t>Luzbetak</t>
  </si>
  <si>
    <t>Kailey</t>
  </si>
  <si>
    <t>A00371223</t>
  </si>
  <si>
    <t>kaileyluzbetak@gmail.com</t>
  </si>
  <si>
    <t>25413 W Willow Drive</t>
  </si>
  <si>
    <t>Plainfield</t>
  </si>
  <si>
    <t>IL</t>
  </si>
  <si>
    <t>2015-02-18</t>
  </si>
  <si>
    <t>A00374925</t>
  </si>
  <si>
    <t>Moore</t>
  </si>
  <si>
    <t>Emily</t>
  </si>
  <si>
    <t>A00371928</t>
  </si>
  <si>
    <t>eemoore@me.com</t>
  </si>
  <si>
    <t>5601 Charing Pl</t>
  </si>
  <si>
    <t>Charlotte</t>
  </si>
  <si>
    <t>NC</t>
  </si>
  <si>
    <t>Passarelli</t>
  </si>
  <si>
    <t>A00374432</t>
  </si>
  <si>
    <t>epassare@knox.edu</t>
  </si>
  <si>
    <t>3124 County Roas 1600 East</t>
  </si>
  <si>
    <t>Rantoul</t>
  </si>
  <si>
    <t>Rhoads</t>
  </si>
  <si>
    <t>A00214781</t>
  </si>
  <si>
    <t>rhoann07@evergreen.edu</t>
  </si>
  <si>
    <t>4002 Rock Maple Ln NW Apt 204</t>
  </si>
  <si>
    <t>98502-3891</t>
  </si>
  <si>
    <t>2015-01-26</t>
  </si>
  <si>
    <t>Richardson</t>
  </si>
  <si>
    <t>Britain</t>
  </si>
  <si>
    <t>A00366771</t>
  </si>
  <si>
    <t>britainrich@gail.com</t>
  </si>
  <si>
    <t>1417 Pacific Beach Dr</t>
  </si>
  <si>
    <t>San Diego</t>
  </si>
  <si>
    <t>2015-01-06</t>
  </si>
  <si>
    <t>Simmons</t>
  </si>
  <si>
    <t>A00374749</t>
  </si>
  <si>
    <t>asimmons.professional@gmail.com</t>
  </si>
  <si>
    <t>19 Streuli Court</t>
  </si>
  <si>
    <t>Elmwood Park</t>
  </si>
  <si>
    <t>NJ</t>
  </si>
  <si>
    <t>07407</t>
  </si>
  <si>
    <t>taiash02@evergreen.edu</t>
  </si>
  <si>
    <t>2015-01-27</t>
  </si>
  <si>
    <t>Taneyhill</t>
  </si>
  <si>
    <t>Zach</t>
  </si>
  <si>
    <t>A00373385</t>
  </si>
  <si>
    <t>taneyhzg@miamioh.edu</t>
  </si>
  <si>
    <t>115 1/2 S Elm St</t>
  </si>
  <si>
    <t>Oxford</t>
  </si>
  <si>
    <t>A00374929</t>
  </si>
  <si>
    <t>824 61st Street Apt E</t>
  </si>
  <si>
    <t>Vang</t>
  </si>
  <si>
    <t>Tushaun</t>
  </si>
  <si>
    <t>A00374751</t>
  </si>
  <si>
    <t>tushaun.v@gmail.com</t>
  </si>
  <si>
    <t>4675 N Vista</t>
  </si>
  <si>
    <t>Fresno</t>
  </si>
  <si>
    <t>Zhu</t>
  </si>
  <si>
    <t>Timothy</t>
  </si>
  <si>
    <t>A00374931</t>
  </si>
  <si>
    <t>iamtimzhu@gmail.com</t>
  </si>
  <si>
    <t>12708 Roark Ct</t>
  </si>
  <si>
    <t>Reston</t>
  </si>
  <si>
    <t>Baird</t>
  </si>
  <si>
    <t>Kendra</t>
  </si>
  <si>
    <t>A00211173</t>
  </si>
  <si>
    <t>lekendra@uw.edu</t>
  </si>
  <si>
    <t>23012 Barker Rd</t>
  </si>
  <si>
    <t>Bothell</t>
  </si>
  <si>
    <t>balamo13@evergreen.edu</t>
  </si>
  <si>
    <t>Blair</t>
  </si>
  <si>
    <t>A00237432</t>
  </si>
  <si>
    <t>stephanieblr@gmail.com</t>
  </si>
  <si>
    <t>6325 41st Ave NW</t>
  </si>
  <si>
    <t>98502-8832</t>
  </si>
  <si>
    <t>Braden</t>
  </si>
  <si>
    <t>Lesley</t>
  </si>
  <si>
    <t>A00121927</t>
  </si>
  <si>
    <t>lesleyeleanor@gmail.com</t>
  </si>
  <si>
    <t>5416 34th Ave SW</t>
  </si>
  <si>
    <t>Cedarbaum</t>
  </si>
  <si>
    <t>Jeffrey</t>
  </si>
  <si>
    <t>A00374908</t>
  </si>
  <si>
    <t>jcedarbaum@gmail.com</t>
  </si>
  <si>
    <t>3609 Boston Harbor Rd NE</t>
  </si>
  <si>
    <t>2015-02-06</t>
  </si>
  <si>
    <t>Clarke</t>
  </si>
  <si>
    <t>Mirko</t>
  </si>
  <si>
    <t>A00375524</t>
  </si>
  <si>
    <t>mirko.clarke@gmail.com</t>
  </si>
  <si>
    <t>701 S Yakima Ave Apt 304</t>
  </si>
  <si>
    <t>2015-01-16</t>
  </si>
  <si>
    <t>Conley</t>
  </si>
  <si>
    <t>Andrew</t>
  </si>
  <si>
    <t>A00121509</t>
  </si>
  <si>
    <t>conand04@evergreen.edu</t>
  </si>
  <si>
    <t>204 4th Ave West Apt 302</t>
  </si>
  <si>
    <t>2015-02-19</t>
  </si>
  <si>
    <t>Cracknell</t>
  </si>
  <si>
    <t>Paula</t>
  </si>
  <si>
    <t>A00151036</t>
  </si>
  <si>
    <t>crapau03@evergreen.edu</t>
  </si>
  <si>
    <t>9632 Lookout Dr NW</t>
  </si>
  <si>
    <t>Denzler</t>
  </si>
  <si>
    <t>Allie</t>
  </si>
  <si>
    <t>A00133453</t>
  </si>
  <si>
    <t>denall20@evergreen.edu</t>
  </si>
  <si>
    <t>7830 Thrulake Circle SE</t>
  </si>
  <si>
    <t>Detering</t>
  </si>
  <si>
    <t>Brandt</t>
  </si>
  <si>
    <t>A00308036</t>
  </si>
  <si>
    <t>brandtdetering@gmail.com</t>
  </si>
  <si>
    <t>2115 Roosevelt St</t>
  </si>
  <si>
    <t>Aberdeen</t>
  </si>
  <si>
    <t>98520-2115</t>
  </si>
  <si>
    <t>Dubble</t>
  </si>
  <si>
    <t>Scott</t>
  </si>
  <si>
    <t>A00031305</t>
  </si>
  <si>
    <t>dubsco09@evergreen.edu</t>
  </si>
  <si>
    <t>1926 Ann Ln NE</t>
  </si>
  <si>
    <t>98506-3416</t>
  </si>
  <si>
    <t>2015-02-26</t>
  </si>
  <si>
    <t>Gregory</t>
  </si>
  <si>
    <t>A00263906</t>
  </si>
  <si>
    <t>4436 Ridgewood Ct NW</t>
  </si>
  <si>
    <t>Ely</t>
  </si>
  <si>
    <t>Conrad</t>
  </si>
  <si>
    <t>A00330301</t>
  </si>
  <si>
    <t>elycon25@evergreen.edu</t>
  </si>
  <si>
    <t>3010 Saint James Ct. NW</t>
  </si>
  <si>
    <t>Fuller</t>
  </si>
  <si>
    <t>Matthew</t>
  </si>
  <si>
    <t>A00111779</t>
  </si>
  <si>
    <t>fulmat13@evergreen.edu</t>
  </si>
  <si>
    <t>29239 161st Pl SE</t>
  </si>
  <si>
    <t>Kent</t>
  </si>
  <si>
    <t>98042-4401</t>
  </si>
  <si>
    <t>5650 Yelm Hwy SW Apt 17</t>
  </si>
  <si>
    <t>Haenke</t>
  </si>
  <si>
    <t>A00352731</t>
  </si>
  <si>
    <t>haesar09@evergreen.edu</t>
  </si>
  <si>
    <t>1886 Bishop Rd</t>
  </si>
  <si>
    <t>Chehalis</t>
  </si>
  <si>
    <t>2015-02-24</t>
  </si>
  <si>
    <t>A00257901</t>
  </si>
  <si>
    <t>ben.harbaugh@comcast.net</t>
  </si>
  <si>
    <t>2015-01-23</t>
  </si>
  <si>
    <t>Harpe</t>
  </si>
  <si>
    <t>Jessica</t>
  </si>
  <si>
    <t>A00352555</t>
  </si>
  <si>
    <t>harjes18@evergreen.edu</t>
  </si>
  <si>
    <t>5401 110th St SW Apt E14</t>
  </si>
  <si>
    <t>Lakewood</t>
  </si>
  <si>
    <t>Harris</t>
  </si>
  <si>
    <t>Fawn</t>
  </si>
  <si>
    <t>A00305467</t>
  </si>
  <si>
    <t>awiusdi@live.com</t>
  </si>
  <si>
    <t>PO Box 1121</t>
  </si>
  <si>
    <t>Suquamish</t>
  </si>
  <si>
    <t>Hobbs</t>
  </si>
  <si>
    <t>Ryan</t>
  </si>
  <si>
    <t>A00353061</t>
  </si>
  <si>
    <t>hobrya24@evergreen.edu</t>
  </si>
  <si>
    <t>347 4th Ave Apt A</t>
  </si>
  <si>
    <t>Kirkland</t>
  </si>
  <si>
    <t>Johnson</t>
  </si>
  <si>
    <t>Richard</t>
  </si>
  <si>
    <t>A00283574</t>
  </si>
  <si>
    <t>johric19@evergreen.edu</t>
  </si>
  <si>
    <t>4545 Scott Rd NW</t>
  </si>
  <si>
    <t>Kalb</t>
  </si>
  <si>
    <t>Beth</t>
  </si>
  <si>
    <t>A00374471</t>
  </si>
  <si>
    <t>kalbbj@hotmail.com</t>
  </si>
  <si>
    <t>2205 Aspinwall Rd NW</t>
  </si>
  <si>
    <t>Krock</t>
  </si>
  <si>
    <t>A00354809</t>
  </si>
  <si>
    <t>krosar30@evergreen.edu</t>
  </si>
  <si>
    <t>3525 McCormick St SE</t>
  </si>
  <si>
    <t>Krossen</t>
  </si>
  <si>
    <t>Kennedy</t>
  </si>
  <si>
    <t>A00330656</t>
  </si>
  <si>
    <t>kroken28@evergreen.edu</t>
  </si>
  <si>
    <t>2504 Pacific Ave SE apt. A</t>
  </si>
  <si>
    <t>Lasley</t>
  </si>
  <si>
    <t>Neil</t>
  </si>
  <si>
    <t>A00120071</t>
  </si>
  <si>
    <t>neil.b.lasley@outlook.com</t>
  </si>
  <si>
    <t>10818 Skagit Dr SE</t>
  </si>
  <si>
    <t>98501-9515</t>
  </si>
  <si>
    <t>2015-01-02</t>
  </si>
  <si>
    <t>Loosle</t>
  </si>
  <si>
    <t>Wendy</t>
  </si>
  <si>
    <t>A00341744</t>
  </si>
  <si>
    <t>loowen30@evergreen.edu</t>
  </si>
  <si>
    <t>122 21st Ave SE</t>
  </si>
  <si>
    <t>Lower</t>
  </si>
  <si>
    <t>Chris</t>
  </si>
  <si>
    <t>A00374923</t>
  </si>
  <si>
    <t>lowecs1@uw.edu</t>
  </si>
  <si>
    <t>5109 41st Ave SE</t>
  </si>
  <si>
    <t>Lacey</t>
  </si>
  <si>
    <t>A00373848</t>
  </si>
  <si>
    <t>mayhea10@evergreen.edu</t>
  </si>
  <si>
    <t>McGowan</t>
  </si>
  <si>
    <t>Hilary</t>
  </si>
  <si>
    <t>A00211480</t>
  </si>
  <si>
    <t>h.mcgowan55@gmail.com</t>
  </si>
  <si>
    <t>4300 Woodland Park Ave North Apt 102</t>
  </si>
  <si>
    <t>2015-02-03</t>
  </si>
  <si>
    <t>Kirsten</t>
  </si>
  <si>
    <t>A00121308</t>
  </si>
  <si>
    <t>2015-01-07</t>
  </si>
  <si>
    <t>A00374928</t>
  </si>
  <si>
    <t>c/o Sound Experience</t>
  </si>
  <si>
    <t>Okuyama</t>
  </si>
  <si>
    <t>Ayako</t>
  </si>
  <si>
    <t>A00324531</t>
  </si>
  <si>
    <t>okuaya07@evergreen.edu</t>
  </si>
  <si>
    <t>5252 237th Ter SE</t>
  </si>
  <si>
    <t>Issaquah</t>
  </si>
  <si>
    <t>2015-01-30</t>
  </si>
  <si>
    <t>A00360834</t>
  </si>
  <si>
    <t>grey.pickett@gmail.com</t>
  </si>
  <si>
    <t>4040 Gull Harbor Rd</t>
  </si>
  <si>
    <t>Plaja</t>
  </si>
  <si>
    <t>A00255903</t>
  </si>
  <si>
    <t>owrjen06@evergreen.edu</t>
  </si>
  <si>
    <t>4001 Goldcrest Dr NW</t>
  </si>
  <si>
    <t>preapr03@evergreen.edu</t>
  </si>
  <si>
    <t>600 Black Lake Blvd SW Apt 105</t>
  </si>
  <si>
    <t>Sahli</t>
  </si>
  <si>
    <t>Natalie</t>
  </si>
  <si>
    <t>A00354020</t>
  </si>
  <si>
    <t>sahnat13@evergreen.edu</t>
  </si>
  <si>
    <t>5615 18th CT NE</t>
  </si>
  <si>
    <t>Surprise</t>
  </si>
  <si>
    <t>Quasar</t>
  </si>
  <si>
    <t>A00330654</t>
  </si>
  <si>
    <t>desrac23@evergreen.edu</t>
  </si>
  <si>
    <t>7342 Steamboat Island Road NW</t>
  </si>
  <si>
    <t>Sweet</t>
  </si>
  <si>
    <t>A00101696</t>
  </si>
  <si>
    <t>sweetsl@me.com</t>
  </si>
  <si>
    <t>2505 N 8th St</t>
  </si>
  <si>
    <t>Taylor</t>
  </si>
  <si>
    <t>A00300467</t>
  </si>
  <si>
    <t>taygre28@evergreen.edu</t>
  </si>
  <si>
    <t>1306 W 1st St</t>
  </si>
  <si>
    <t>98520-5644</t>
  </si>
  <si>
    <t>Trujillo</t>
  </si>
  <si>
    <t>Shanyese</t>
  </si>
  <si>
    <t>A08002156</t>
  </si>
  <si>
    <t>trusha07@evergreen.edu</t>
  </si>
  <si>
    <t>573 Malibu Dr</t>
  </si>
  <si>
    <t>Whittenberg</t>
  </si>
  <si>
    <t>Desiree</t>
  </si>
  <si>
    <t>A00227392</t>
  </si>
  <si>
    <t>whides25@evergreen.edu</t>
  </si>
  <si>
    <t>2628 25th CT SW</t>
  </si>
  <si>
    <t>wildar08@evergreen.edu</t>
  </si>
  <si>
    <t>2405 Conger Ave NW Unit D</t>
  </si>
  <si>
    <t>Wilmes</t>
  </si>
  <si>
    <t>Kristin</t>
  </si>
  <si>
    <t>A00352974</t>
  </si>
  <si>
    <t>dodkri29@evergreen.edu</t>
  </si>
  <si>
    <t>2417 Bethel St NE</t>
  </si>
  <si>
    <t>A00373855</t>
  </si>
  <si>
    <t>908 S. Cushman Ave No B</t>
  </si>
  <si>
    <t>Wyatt</t>
  </si>
  <si>
    <t>Allison</t>
  </si>
  <si>
    <t>A00352425</t>
  </si>
  <si>
    <t>wyaall11@evergreen.edu</t>
  </si>
  <si>
    <t>3104 14th Ave NW #C</t>
  </si>
  <si>
    <t>2015-01-29</t>
  </si>
  <si>
    <t>AmeriCorps in 16/17</t>
  </si>
  <si>
    <t>last year of AmeriCorps</t>
  </si>
  <si>
    <t>n/a</t>
  </si>
  <si>
    <t>Bray</t>
  </si>
  <si>
    <t>Charleen</t>
  </si>
  <si>
    <t>D'Annibale</t>
  </si>
  <si>
    <t>Stephen</t>
  </si>
  <si>
    <t>Spring Waiver</t>
  </si>
  <si>
    <t>N/A</t>
  </si>
  <si>
    <t>AmeriCorps in 16/17; need proof of final term</t>
  </si>
  <si>
    <t>Kargbo</t>
  </si>
  <si>
    <t>John</t>
  </si>
  <si>
    <t>*last year overawarded waivers by ~$46k</t>
  </si>
  <si>
    <t>total award</t>
  </si>
  <si>
    <t>amount overawarded in 15/16</t>
  </si>
  <si>
    <t>A00310594</t>
  </si>
  <si>
    <t>fightinginjusticeeverywhere@gmail.com</t>
  </si>
  <si>
    <t>712 Bingham Place</t>
  </si>
  <si>
    <t>Sedro-Woolley</t>
  </si>
  <si>
    <t>98284</t>
  </si>
  <si>
    <t>3424 NE 24th Avenue</t>
  </si>
  <si>
    <t>A00369007</t>
  </si>
  <si>
    <t>care of Mr. Samuel Kamara Director PAPS Office of National Security Tower Hill</t>
  </si>
  <si>
    <t>Freetown</t>
  </si>
  <si>
    <t>Sierra Leone</t>
  </si>
  <si>
    <t>kamahkargbo@hotmail.com</t>
  </si>
  <si>
    <t>korreb13@evergreen.edu</t>
  </si>
  <si>
    <t>4535 Steamboat Island Rd NW</t>
  </si>
  <si>
    <t>stevo_capo@hotmail.com</t>
  </si>
  <si>
    <t>A00373543</t>
  </si>
  <si>
    <t>2108 E. Burlingame Ave</t>
  </si>
  <si>
    <t>93710</t>
  </si>
  <si>
    <t>AmeriCorps in 16/17; need proof of final term; needs award letter</t>
  </si>
  <si>
    <t>cont waiver need</t>
  </si>
  <si>
    <t>95521</t>
  </si>
  <si>
    <t>admarzolf1@hotmail.com</t>
  </si>
  <si>
    <t>total cont found</t>
  </si>
  <si>
    <t>Dov ("dove" like diving in water)</t>
  </si>
  <si>
    <t>not coming 3/24/15</t>
  </si>
  <si>
    <t>yes</t>
  </si>
  <si>
    <t>not coming 3/30/15</t>
  </si>
  <si>
    <t>Leitheiser</t>
  </si>
  <si>
    <t>A00371142</t>
  </si>
  <si>
    <t>AmeriCorps in 16/17; reduce $1077 waiver to 225 because EFC changed</t>
  </si>
  <si>
    <t>AmeriCorps in 16/17; not getting ENG anymore due to new equation - try to re-award waiver</t>
  </si>
  <si>
    <t>AmeriCorps in 16/17;did not finish 2nd term, so changed from $1000 to $500; not getting ENG anymore due to new equation - try to re-award waiver</t>
  </si>
  <si>
    <t>not getting ENG anymore due to new equation - try to re-award waiver</t>
  </si>
  <si>
    <t>AmeriCorps in 16/17; needs award letter; not getting ENG anymore due to new equation; does not qualify for waiver</t>
  </si>
  <si>
    <t>AmeriCorps in 16/17; not coming 4/20/15</t>
  </si>
  <si>
    <t>not coming 4/28/15</t>
  </si>
  <si>
    <t>not coming 4/29/15</t>
  </si>
  <si>
    <t>AmeriCorps in 16/17 (did not apply F15 but requested waiver); awarded Foundation 4/29/15</t>
  </si>
  <si>
    <t>White</t>
  </si>
  <si>
    <t>Kelly</t>
  </si>
  <si>
    <t>A00351488</t>
  </si>
  <si>
    <t>Andersen</t>
  </si>
  <si>
    <t>Peik</t>
  </si>
  <si>
    <t>A00031465</t>
  </si>
  <si>
    <t>A00209520</t>
  </si>
  <si>
    <t>late FAFSA/admit</t>
  </si>
  <si>
    <t>Anderson</t>
  </si>
  <si>
    <t>Paige</t>
  </si>
  <si>
    <t>A00218040</t>
  </si>
  <si>
    <t>EFC changed from $584 to $0 5/4/15</t>
  </si>
  <si>
    <t>Carroll</t>
  </si>
  <si>
    <t>Terence</t>
  </si>
  <si>
    <t>A00374907</t>
  </si>
  <si>
    <t>Caughman</t>
  </si>
  <si>
    <t>Liliana</t>
  </si>
  <si>
    <t>A00377333</t>
  </si>
  <si>
    <t>last year of americorps; EFC changed from 1776 to 0 5/5/14</t>
  </si>
  <si>
    <t>EFC changed from 6886 to 6568 5/5/15</t>
  </si>
  <si>
    <t>Dodds</t>
  </si>
  <si>
    <t>Jeanne</t>
  </si>
  <si>
    <t>A00042804</t>
  </si>
  <si>
    <t>AmeriCorps in 16/17; EFC changed from 577 to 2800 5/5/15</t>
  </si>
  <si>
    <t>not coming</t>
  </si>
  <si>
    <t>AmeriCorps in 16/17; not coming 5/5/15</t>
  </si>
  <si>
    <r>
      <t>Unawarded continuing students</t>
    </r>
    <r>
      <rPr>
        <sz val="11"/>
        <color theme="1"/>
        <rFont val="Calibri"/>
        <family val="2"/>
        <scheme val="minor"/>
      </rPr>
      <t xml:space="preserve"> - $10,000 (amount of total need minus foundation $$)</t>
    </r>
  </si>
  <si>
    <t>TOTAL REQUEST: $29,500 (equal to 1.4 nonresidents attending MES full time)</t>
  </si>
  <si>
    <t>Total waiver amount for FY16 would be $104,500 or 4.9 full-time nonres. </t>
  </si>
  <si>
    <t>rc'd $5000 from addl waiver $$ 5/5/15</t>
  </si>
  <si>
    <r>
      <t>Upcoming nonresidents (Round 2 and after)</t>
    </r>
    <r>
      <rPr>
        <sz val="11"/>
        <color theme="1"/>
        <rFont val="Calibri"/>
        <family val="2"/>
        <scheme val="minor"/>
      </rPr>
      <t xml:space="preserve"> – assuming 6  are admitted (based on 88.5% admit avg) and half of our first round had 100% need - $5000 ea or $15,000</t>
    </r>
  </si>
  <si>
    <t>3rd one has already said not coming, so give this to nonres with lower need from future app groups</t>
  </si>
  <si>
    <t>need to add waiver if no ENG given, EFC went down, or didn't get merit award</t>
  </si>
  <si>
    <t>Stephen Leitheiser - round 1, late FAFSA - awarded 5/7/15 after 5/1 deposit date (non-PD but confirmed as of 5/7/15)</t>
  </si>
  <si>
    <r>
      <t xml:space="preserve">Unawarded nonresidents from Round 1 with not as high of need (3) </t>
    </r>
    <r>
      <rPr>
        <sz val="11"/>
        <color theme="1"/>
        <rFont val="Calibri"/>
        <family val="2"/>
        <scheme val="minor"/>
      </rPr>
      <t>- $1500 ea or $4500</t>
    </r>
  </si>
  <si>
    <t>not coming 5/7/15</t>
  </si>
  <si>
    <t>not coming 5/8/15, was awarded $2100 ENG</t>
  </si>
  <si>
    <t>AmeriCorps in 16/17; not getting ENG anymore due to new equation - try to re-award waiver; not coming 5/8/15</t>
  </si>
  <si>
    <t>Tim Zhu - awarded 5/7/15 after 5/1 deposit date (non-PD as of 5/7/15) - NOT COMING 5/8/15</t>
  </si>
  <si>
    <t>consider giving a tuition waiver even though need isn't high enough; had &lt;3.0 gpa and high GREs; rc'd $5000 from addl waiver $$ 5/5/15; not coming 5/8/15</t>
  </si>
  <si>
    <t>Increase waivers as follows (agreed upon by Walter et al. 4/24/15 &amp; requested by Gail 3/20/15):</t>
  </si>
  <si>
    <t>First round of awards emailed to admits 3/20/15 with response date of 5/1/15</t>
  </si>
  <si>
    <t>possible contenders if they submit FAFSA: Beaudette (Round 2 EL), Brennan (Round 1 EL, NOT COMING 5.14.15), Case-Cohen (Round 1 PD), Cultrera (Round 1 EL), Sow (Round 1 PD), Zang (Round 1 EL)</t>
  </si>
  <si>
    <t>Britain Richardson -  awarded 5/7/15 after 5/1 deposit date (non-PD as of 5/7/15) - NOT COMING 5/20/15</t>
  </si>
  <si>
    <t>rc'd $1500 from add'l waiver $$ 5/5/15; not coming 5/20/15</t>
  </si>
  <si>
    <t>not confirmed</t>
  </si>
  <si>
    <t>total waiver awarded</t>
  </si>
  <si>
    <t>cont student waiver amount (only have 10k to award)</t>
  </si>
  <si>
    <t>not getting ENG anymore due to new equation - try to re-award waiver (no waiver - FAFSA late)</t>
  </si>
  <si>
    <t>not getting ENG anymore due to new equation - try to re-award waiver; no waiver, FAFSA late</t>
  </si>
  <si>
    <t>award to first round nonres with award already but late FAFSA? Kubina only contender</t>
  </si>
  <si>
    <t>Kimmel</t>
  </si>
  <si>
    <t>Sairah</t>
  </si>
  <si>
    <t>A00144656</t>
  </si>
  <si>
    <t>Lovelett</t>
  </si>
  <si>
    <t>Katherine</t>
  </si>
  <si>
    <t>A00099936</t>
  </si>
  <si>
    <t>Silva</t>
  </si>
  <si>
    <t>Mary</t>
  </si>
  <si>
    <t>A00231764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</si>
</sst>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Microsoft Sans Serif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27" fillId="0" borderId="0" applyNumberFormat="0" applyFill="0" applyBorder="0" applyAlignment="0" applyProtection="0"/>
  </cellStyleXfs>
  <cellXfs count="95">
    <xf numFmtId="0" fontId="0" fillId="0" borderId="0" xfId="0"/>
    <xf numFmtId="9" fontId="1" fillId="0" borderId="0" xfId="45" applyFont="1" applyFill="1" applyBorder="1"/>
    <xf numFmtId="0" fontId="6" fillId="0" borderId="2" xfId="38" applyNumberFormat="1" applyFont="1" applyFill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Fill="1" applyBorder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38" applyFill="1"/>
    <xf numFmtId="0" fontId="1" fillId="0" borderId="0" xfId="38" applyFill="1" applyBorder="1"/>
    <xf numFmtId="0" fontId="0" fillId="0" borderId="0" xfId="0" applyNumberFormat="1" applyFill="1"/>
    <xf numFmtId="0" fontId="0" fillId="33" borderId="0" xfId="0" applyNumberFormat="1" applyFill="1"/>
    <xf numFmtId="0" fontId="0" fillId="33" borderId="0" xfId="0" applyNumberFormat="1" applyFill="1" applyBorder="1"/>
    <xf numFmtId="0" fontId="6" fillId="0" borderId="1" xfId="38" applyFont="1" applyFill="1" applyBorder="1" applyAlignment="1">
      <alignment wrapText="1"/>
    </xf>
    <xf numFmtId="0" fontId="6" fillId="0" borderId="1" xfId="38" applyNumberFormat="1" applyFont="1" applyFill="1" applyBorder="1" applyAlignment="1">
      <alignment wrapText="1"/>
    </xf>
    <xf numFmtId="0" fontId="6" fillId="0" borderId="1" xfId="38" applyFont="1" applyFill="1" applyBorder="1" applyAlignment="1">
      <alignment horizontal="left" wrapText="1"/>
    </xf>
    <xf numFmtId="0" fontId="5" fillId="0" borderId="1" xfId="38" applyFont="1" applyFill="1" applyBorder="1" applyAlignment="1">
      <alignment wrapText="1"/>
    </xf>
    <xf numFmtId="0" fontId="0" fillId="0" borderId="4" xfId="0" applyFill="1" applyBorder="1"/>
    <xf numFmtId="0" fontId="6" fillId="34" borderId="1" xfId="38" applyNumberFormat="1" applyFont="1" applyFill="1" applyBorder="1" applyAlignment="1">
      <alignment wrapText="1"/>
    </xf>
    <xf numFmtId="0" fontId="6" fillId="34" borderId="1" xfId="38" applyFont="1" applyFill="1" applyBorder="1" applyAlignment="1">
      <alignment wrapText="1"/>
    </xf>
    <xf numFmtId="0" fontId="3" fillId="34" borderId="0" xfId="38" applyNumberFormat="1" applyFont="1" applyFill="1" applyBorder="1" applyAlignment="1">
      <alignment wrapText="1"/>
    </xf>
    <xf numFmtId="0" fontId="3" fillId="34" borderId="3" xfId="38" applyNumberFormat="1" applyFont="1" applyFill="1" applyBorder="1" applyAlignment="1">
      <alignment wrapText="1"/>
    </xf>
    <xf numFmtId="0" fontId="6" fillId="0" borderId="14" xfId="38" applyFont="1" applyFill="1" applyBorder="1" applyAlignment="1">
      <alignment wrapText="1"/>
    </xf>
    <xf numFmtId="14" fontId="0" fillId="0" borderId="0" xfId="0" applyNumberFormat="1" applyFill="1"/>
    <xf numFmtId="0" fontId="0" fillId="35" borderId="0" xfId="0" applyFill="1"/>
    <xf numFmtId="0" fontId="5" fillId="35" borderId="1" xfId="38" applyFont="1" applyFill="1" applyBorder="1" applyAlignment="1">
      <alignment wrapText="1"/>
    </xf>
    <xf numFmtId="0" fontId="0" fillId="35" borderId="15" xfId="0" applyFill="1" applyBorder="1"/>
    <xf numFmtId="0" fontId="26" fillId="0" borderId="0" xfId="42" applyFont="1" applyFill="1"/>
    <xf numFmtId="0" fontId="24" fillId="0" borderId="0" xfId="0" applyFont="1" applyFill="1"/>
    <xf numFmtId="0" fontId="5" fillId="33" borderId="1" xfId="38" applyNumberFormat="1" applyFont="1" applyFill="1" applyBorder="1" applyAlignment="1">
      <alignment wrapText="1"/>
    </xf>
    <xf numFmtId="0" fontId="5" fillId="0" borderId="16" xfId="38" applyNumberFormat="1" applyFont="1" applyFill="1" applyBorder="1" applyAlignment="1">
      <alignment wrapText="1"/>
    </xf>
    <xf numFmtId="0" fontId="5" fillId="0" borderId="0" xfId="38" applyFont="1" applyFill="1" applyAlignment="1">
      <alignment wrapText="1"/>
    </xf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Fill="1"/>
    <xf numFmtId="0" fontId="0" fillId="0" borderId="0" xfId="0" applyFill="1" applyBorder="1" applyAlignment="1">
      <alignment wrapText="1"/>
    </xf>
    <xf numFmtId="1" fontId="0" fillId="0" borderId="0" xfId="0" applyNumberFormat="1"/>
    <xf numFmtId="1" fontId="0" fillId="0" borderId="0" xfId="0" applyNumberFormat="1" applyBorder="1"/>
    <xf numFmtId="1" fontId="0" fillId="0" borderId="0" xfId="0" applyNumberFormat="1" applyFill="1"/>
    <xf numFmtId="1" fontId="0" fillId="0" borderId="0" xfId="0" applyNumberFormat="1" applyFill="1" applyBorder="1"/>
    <xf numFmtId="1" fontId="3" fillId="34" borderId="4" xfId="38" applyNumberFormat="1" applyFont="1" applyFill="1" applyBorder="1" applyAlignment="1">
      <alignment wrapText="1"/>
    </xf>
    <xf numFmtId="1" fontId="3" fillId="35" borderId="4" xfId="38" applyNumberFormat="1" applyFont="1" applyFill="1" applyBorder="1" applyAlignment="1">
      <alignment wrapText="1"/>
    </xf>
    <xf numFmtId="1" fontId="3" fillId="34" borderId="0" xfId="38" applyNumberFormat="1" applyFont="1" applyFill="1" applyBorder="1" applyAlignment="1">
      <alignment wrapText="1"/>
    </xf>
    <xf numFmtId="1" fontId="2" fillId="34" borderId="17" xfId="38" applyNumberFormat="1" applyFont="1" applyFill="1" applyBorder="1" applyAlignment="1">
      <alignment wrapText="1"/>
    </xf>
    <xf numFmtId="1" fontId="2" fillId="35" borderId="17" xfId="38" applyNumberFormat="1" applyFont="1" applyFill="1" applyBorder="1" applyAlignment="1">
      <alignment wrapText="1"/>
    </xf>
    <xf numFmtId="1" fontId="2" fillId="34" borderId="3" xfId="38" applyNumberFormat="1" applyFont="1" applyFill="1" applyBorder="1" applyAlignment="1">
      <alignment wrapText="1"/>
    </xf>
    <xf numFmtId="1" fontId="3" fillId="35" borderId="0" xfId="38" applyNumberFormat="1" applyFont="1" applyFill="1" applyBorder="1" applyAlignment="1">
      <alignment wrapText="1"/>
    </xf>
    <xf numFmtId="1" fontId="0" fillId="33" borderId="0" xfId="0" applyNumberFormat="1" applyFill="1"/>
    <xf numFmtId="1" fontId="0" fillId="0" borderId="4" xfId="0" applyNumberFormat="1" applyFill="1" applyBorder="1"/>
    <xf numFmtId="1" fontId="0" fillId="35" borderId="15" xfId="0" applyNumberFormat="1" applyFill="1" applyBorder="1"/>
    <xf numFmtId="1" fontId="0" fillId="0" borderId="4" xfId="0" applyNumberFormat="1" applyBorder="1"/>
    <xf numFmtId="1" fontId="0" fillId="35" borderId="0" xfId="0" applyNumberFormat="1" applyFill="1" applyBorder="1"/>
    <xf numFmtId="1" fontId="0" fillId="35" borderId="0" xfId="0" applyNumberFormat="1" applyFill="1"/>
    <xf numFmtId="9" fontId="6" fillId="33" borderId="1" xfId="45" applyNumberFormat="1" applyFont="1" applyFill="1" applyBorder="1" applyAlignment="1">
      <alignment wrapText="1"/>
    </xf>
    <xf numFmtId="9" fontId="0" fillId="33" borderId="0" xfId="45" applyNumberFormat="1" applyFont="1" applyFill="1"/>
    <xf numFmtId="9" fontId="9" fillId="33" borderId="0" xfId="45" applyNumberFormat="1" applyFont="1" applyFill="1"/>
    <xf numFmtId="9" fontId="9" fillId="33" borderId="0" xfId="45" applyNumberFormat="1" applyFont="1" applyFill="1" applyBorder="1"/>
    <xf numFmtId="9" fontId="0" fillId="33" borderId="0" xfId="0" applyNumberFormat="1" applyFill="1"/>
    <xf numFmtId="1" fontId="0" fillId="36" borderId="4" xfId="0" applyNumberFormat="1" applyFill="1" applyBorder="1"/>
    <xf numFmtId="0" fontId="0" fillId="36" borderId="0" xfId="0" applyFill="1"/>
    <xf numFmtId="1" fontId="0" fillId="36" borderId="0" xfId="0" applyNumberFormat="1" applyFill="1"/>
    <xf numFmtId="49" fontId="0" fillId="0" borderId="0" xfId="0" applyNumberFormat="1" applyFill="1"/>
    <xf numFmtId="0" fontId="0" fillId="0" borderId="0" xfId="0" applyAlignment="1">
      <alignment vertical="center" wrapText="1"/>
    </xf>
    <xf numFmtId="0" fontId="27" fillId="0" borderId="0" xfId="51"/>
    <xf numFmtId="1" fontId="0" fillId="37" borderId="0" xfId="0" applyNumberFormat="1" applyFill="1"/>
    <xf numFmtId="0" fontId="0" fillId="38" borderId="0" xfId="0" applyFill="1"/>
    <xf numFmtId="49" fontId="1" fillId="0" borderId="0" xfId="0" applyNumberFormat="1" applyFont="1" applyFill="1"/>
    <xf numFmtId="0" fontId="1" fillId="0" borderId="0" xfId="0" applyFont="1" applyFill="1"/>
    <xf numFmtId="0" fontId="0" fillId="39" borderId="0" xfId="0" applyFill="1"/>
    <xf numFmtId="0" fontId="0" fillId="0" borderId="0" xfId="0" applyFont="1" applyFill="1"/>
    <xf numFmtId="1" fontId="0" fillId="37" borderId="4" xfId="0" applyNumberFormat="1" applyFill="1" applyBorder="1"/>
    <xf numFmtId="0" fontId="0" fillId="40" borderId="0" xfId="0" applyFill="1"/>
    <xf numFmtId="1" fontId="0" fillId="40" borderId="0" xfId="0" applyNumberFormat="1" applyFill="1" applyBorder="1"/>
    <xf numFmtId="0" fontId="6" fillId="0" borderId="0" xfId="38" applyFont="1" applyFill="1" applyBorder="1" applyAlignment="1">
      <alignment wrapText="1"/>
    </xf>
    <xf numFmtId="0" fontId="6" fillId="0" borderId="0" xfId="38" applyNumberFormat="1" applyFont="1" applyFill="1" applyBorder="1" applyAlignment="1">
      <alignment wrapText="1"/>
    </xf>
    <xf numFmtId="0" fontId="5" fillId="0" borderId="0" xfId="38" applyFont="1" applyFill="1" applyBorder="1" applyAlignment="1">
      <alignment wrapText="1"/>
    </xf>
    <xf numFmtId="0" fontId="0" fillId="0" borderId="0" xfId="0" applyFont="1"/>
    <xf numFmtId="0" fontId="28" fillId="0" borderId="0" xfId="38" applyNumberFormat="1" applyFont="1" applyFill="1" applyBorder="1" applyAlignment="1">
      <alignment wrapText="1"/>
    </xf>
    <xf numFmtId="14" fontId="28" fillId="0" borderId="0" xfId="38" applyNumberFormat="1" applyFont="1" applyFill="1" applyBorder="1" applyAlignment="1">
      <alignment wrapText="1"/>
    </xf>
    <xf numFmtId="0" fontId="28" fillId="0" borderId="0" xfId="38" applyFont="1" applyFill="1" applyBorder="1" applyAlignment="1">
      <alignment horizontal="left" wrapText="1"/>
    </xf>
    <xf numFmtId="0" fontId="1" fillId="33" borderId="0" xfId="38" applyNumberFormat="1" applyFont="1" applyFill="1" applyBorder="1" applyAlignment="1">
      <alignment wrapText="1"/>
    </xf>
    <xf numFmtId="0" fontId="1" fillId="0" borderId="0" xfId="38" applyNumberFormat="1" applyFont="1" applyFill="1" applyBorder="1" applyAlignment="1">
      <alignment wrapText="1"/>
    </xf>
    <xf numFmtId="0" fontId="7" fillId="36" borderId="0" xfId="42" applyFont="1" applyFill="1"/>
    <xf numFmtId="0" fontId="0" fillId="36" borderId="0" xfId="0" applyFont="1" applyFill="1"/>
    <xf numFmtId="0" fontId="6" fillId="0" borderId="4" xfId="38" applyNumberFormat="1" applyFont="1" applyFill="1" applyBorder="1" applyAlignment="1">
      <alignment wrapText="1"/>
    </xf>
    <xf numFmtId="0" fontId="29" fillId="0" borderId="0" xfId="0" applyFont="1"/>
    <xf numFmtId="0" fontId="24" fillId="0" borderId="0" xfId="0" applyFont="1"/>
    <xf numFmtId="1" fontId="0" fillId="40" borderId="15" xfId="0" applyNumberFormat="1" applyFill="1" applyBorder="1"/>
    <xf numFmtId="1" fontId="0" fillId="40" borderId="0" xfId="0" applyNumberFormat="1" applyFill="1"/>
    <xf numFmtId="0" fontId="5" fillId="35" borderId="0" xfId="38" applyFont="1" applyFill="1" applyBorder="1" applyAlignment="1">
      <alignment wrapText="1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1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39"/>
    <cellStyle name="Normal 2 3" xfId="40"/>
    <cellStyle name="Normal 2 4" xfId="41"/>
    <cellStyle name="Normal 3" xfId="42"/>
    <cellStyle name="Normal 3 2" xfId="50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arzolf1@hotmail.com" TargetMode="External"/><Relationship Id="rId1" Type="http://schemas.openxmlformats.org/officeDocument/2006/relationships/hyperlink" Target="mailto:albertson.zan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7"/>
  <sheetViews>
    <sheetView tabSelected="1" zoomScale="130" zoomScaleNormal="130" workbookViewId="0">
      <pane xSplit="2" ySplit="2" topLeftCell="K105" activePane="bottomRight" state="frozen"/>
      <selection pane="topRight" activeCell="C1" sqref="C1"/>
      <selection pane="bottomLeft" activeCell="A2" sqref="A2"/>
      <selection pane="bottomRight" activeCell="P116" sqref="P116"/>
    </sheetView>
  </sheetViews>
  <sheetFormatPr defaultRowHeight="15" x14ac:dyDescent="0.25"/>
  <cols>
    <col min="1" max="1" width="10.7109375" style="8" bestFit="1" customWidth="1"/>
    <col min="2" max="2" width="12.28515625" style="8" customWidth="1"/>
    <col min="3" max="3" width="10.28515625" style="8" bestFit="1" customWidth="1"/>
    <col min="4" max="4" width="26.5703125" style="8" customWidth="1"/>
    <col min="5" max="5" width="13.28515625" style="8" bestFit="1" customWidth="1"/>
    <col min="6" max="6" width="31.140625" style="8" bestFit="1" customWidth="1"/>
    <col min="7" max="7" width="12.140625" style="8" bestFit="1" customWidth="1"/>
    <col min="8" max="8" width="12.28515625" style="8" bestFit="1" customWidth="1"/>
    <col min="9" max="9" width="11.85546875" style="8" customWidth="1"/>
    <col min="10" max="11" width="9.140625" style="8"/>
    <col min="12" max="12" width="11" style="8" bestFit="1" customWidth="1"/>
    <col min="13" max="13" width="9.140625" style="8"/>
    <col min="14" max="14" width="9.42578125" style="13" bestFit="1" customWidth="1"/>
    <col min="15" max="15" width="9.7109375" style="12" bestFit="1" customWidth="1"/>
    <col min="16" max="16" width="9.42578125" style="19" bestFit="1" customWidth="1"/>
    <col min="17" max="17" width="10" style="8" bestFit="1" customWidth="1"/>
    <col min="18" max="18" width="9.42578125" style="8" bestFit="1" customWidth="1"/>
    <col min="19" max="19" width="8.42578125" style="8" bestFit="1" customWidth="1"/>
    <col min="20" max="20" width="12.7109375" style="8" customWidth="1"/>
    <col min="21" max="21" width="9.140625" style="8" bestFit="1" customWidth="1"/>
    <col min="22" max="22" width="8.85546875" style="8" bestFit="1" customWidth="1"/>
    <col min="23" max="23" width="9.42578125" style="8" bestFit="1" customWidth="1"/>
    <col min="24" max="27" width="8.85546875" style="8" customWidth="1"/>
    <col min="28" max="28" width="9.42578125" style="8" bestFit="1" customWidth="1"/>
    <col min="29" max="29" width="9.42578125" style="28" bestFit="1" customWidth="1"/>
    <col min="30" max="30" width="10.42578125" style="8" bestFit="1" customWidth="1"/>
    <col min="31" max="31" width="9.140625" style="8"/>
    <col min="32" max="32" width="9.140625" style="60"/>
    <col min="33" max="33" width="25.140625" style="9" customWidth="1"/>
    <col min="34" max="34" width="9.140625" style="8" customWidth="1"/>
    <col min="35" max="35" width="11.7109375" style="8" customWidth="1"/>
    <col min="36" max="16384" width="9.140625" style="8"/>
  </cols>
  <sheetData>
    <row r="1" spans="1:36" x14ac:dyDescent="0.25">
      <c r="A1" s="64" t="s">
        <v>628</v>
      </c>
      <c r="B1" s="73" t="s">
        <v>653</v>
      </c>
      <c r="C1" s="76" t="s">
        <v>666</v>
      </c>
    </row>
    <row r="2" spans="1:36" s="30" customFormat="1" ht="110.25" x14ac:dyDescent="0.25">
      <c r="A2" s="29" t="s">
        <v>17</v>
      </c>
      <c r="B2" s="30" t="s">
        <v>88</v>
      </c>
      <c r="C2" s="15" t="s">
        <v>0</v>
      </c>
      <c r="D2" s="29" t="s">
        <v>21</v>
      </c>
      <c r="E2" s="15" t="s">
        <v>1</v>
      </c>
      <c r="F2" s="15" t="s">
        <v>35</v>
      </c>
      <c r="G2" s="15" t="s">
        <v>18</v>
      </c>
      <c r="H2" s="15" t="s">
        <v>19</v>
      </c>
      <c r="I2" s="15" t="s">
        <v>20</v>
      </c>
      <c r="J2" s="16" t="s">
        <v>2</v>
      </c>
      <c r="K2" s="16" t="s">
        <v>4</v>
      </c>
      <c r="L2" s="2" t="s">
        <v>44</v>
      </c>
      <c r="M2" s="17" t="s">
        <v>3</v>
      </c>
      <c r="N2" s="31" t="s">
        <v>5</v>
      </c>
      <c r="O2" s="32" t="s">
        <v>6</v>
      </c>
      <c r="P2" s="20" t="s">
        <v>8</v>
      </c>
      <c r="Q2" s="20" t="s">
        <v>60</v>
      </c>
      <c r="R2" s="20" t="s">
        <v>62</v>
      </c>
      <c r="S2" s="20" t="s">
        <v>57</v>
      </c>
      <c r="T2" s="20" t="s">
        <v>7</v>
      </c>
      <c r="U2" s="21" t="s">
        <v>9</v>
      </c>
      <c r="V2" s="21" t="s">
        <v>10</v>
      </c>
      <c r="W2" s="21" t="s">
        <v>61</v>
      </c>
      <c r="X2" s="21" t="s">
        <v>98</v>
      </c>
      <c r="Y2" s="21" t="s">
        <v>99</v>
      </c>
      <c r="Z2" s="21" t="s">
        <v>100</v>
      </c>
      <c r="AA2" s="21" t="s">
        <v>576</v>
      </c>
      <c r="AB2" s="21" t="s">
        <v>11</v>
      </c>
      <c r="AC2" s="27" t="s">
        <v>12</v>
      </c>
      <c r="AD2" s="24" t="s">
        <v>13</v>
      </c>
      <c r="AE2" s="15" t="s">
        <v>58</v>
      </c>
      <c r="AF2" s="58" t="s">
        <v>14</v>
      </c>
      <c r="AG2" s="18" t="s">
        <v>15</v>
      </c>
      <c r="AH2" s="33" t="s">
        <v>16</v>
      </c>
      <c r="AI2" s="30" t="s">
        <v>56</v>
      </c>
    </row>
    <row r="3" spans="1:36" s="30" customFormat="1" x14ac:dyDescent="0.25">
      <c r="A3" s="81" t="s">
        <v>181</v>
      </c>
      <c r="B3" s="81" t="s">
        <v>182</v>
      </c>
      <c r="C3" s="6" t="s">
        <v>183</v>
      </c>
      <c r="D3" s="68" t="s">
        <v>184</v>
      </c>
      <c r="E3" s="6"/>
      <c r="F3" s="6" t="s">
        <v>185</v>
      </c>
      <c r="G3" s="6" t="s">
        <v>186</v>
      </c>
      <c r="H3" s="6" t="s">
        <v>55</v>
      </c>
      <c r="I3" s="34">
        <v>97361</v>
      </c>
      <c r="J3" s="34" t="s">
        <v>86</v>
      </c>
      <c r="K3" s="35" t="s">
        <v>37</v>
      </c>
      <c r="L3" s="6" t="s">
        <v>187</v>
      </c>
      <c r="M3" s="36" t="s">
        <v>37</v>
      </c>
      <c r="N3" s="52">
        <v>21490</v>
      </c>
      <c r="O3" s="41">
        <v>2344</v>
      </c>
      <c r="P3" s="55"/>
      <c r="Q3" s="41"/>
      <c r="R3" s="69">
        <f>N3/3</f>
        <v>7163.333333333333</v>
      </c>
      <c r="S3" s="41"/>
      <c r="T3" s="41"/>
      <c r="U3" s="41"/>
      <c r="V3" s="41"/>
      <c r="W3" s="41"/>
      <c r="X3" s="41"/>
      <c r="Y3" s="41"/>
      <c r="Z3" s="41"/>
      <c r="AA3" s="41"/>
      <c r="AB3" s="41"/>
      <c r="AC3" s="56"/>
      <c r="AD3" s="43">
        <v>0</v>
      </c>
      <c r="AE3" s="43">
        <f t="shared" ref="AE3:AE34" si="0">N3-(O3+AC3+AD3)</f>
        <v>19146</v>
      </c>
      <c r="AF3" s="59">
        <f t="shared" ref="AF3:AF34" si="1">AE3/N3</f>
        <v>0.89092601209865052</v>
      </c>
      <c r="AG3" s="38" t="s">
        <v>607</v>
      </c>
      <c r="AH3" s="6"/>
      <c r="AI3" s="6"/>
      <c r="AJ3" s="6"/>
    </row>
    <row r="4" spans="1:36" s="30" customFormat="1" ht="15.75" x14ac:dyDescent="0.25">
      <c r="A4" s="87" t="s">
        <v>624</v>
      </c>
      <c r="B4" s="88" t="s">
        <v>625</v>
      </c>
      <c r="C4" s="6" t="s">
        <v>626</v>
      </c>
      <c r="D4" s="29"/>
      <c r="E4" s="78"/>
      <c r="F4" s="78"/>
      <c r="G4" s="78"/>
      <c r="H4" s="78"/>
      <c r="I4" s="78"/>
      <c r="J4" s="82" t="s">
        <v>86</v>
      </c>
      <c r="K4" s="82" t="s">
        <v>37</v>
      </c>
      <c r="L4" s="83">
        <v>42116</v>
      </c>
      <c r="M4" s="84" t="s">
        <v>38</v>
      </c>
      <c r="N4" s="85">
        <v>9126</v>
      </c>
      <c r="O4" s="86">
        <v>0</v>
      </c>
      <c r="P4" s="89"/>
      <c r="Q4" s="79"/>
      <c r="R4" s="79"/>
      <c r="S4" s="79"/>
      <c r="T4" s="79"/>
      <c r="U4" s="78"/>
      <c r="V4" s="78"/>
      <c r="W4" s="78"/>
      <c r="X4" s="78"/>
      <c r="Y4" s="78"/>
      <c r="Z4" s="78"/>
      <c r="AA4" s="78"/>
      <c r="AB4" s="78"/>
      <c r="AC4" s="94"/>
      <c r="AD4" s="43">
        <f>SUM(P4:AB4)</f>
        <v>0</v>
      </c>
      <c r="AE4" s="43">
        <f t="shared" si="0"/>
        <v>9126</v>
      </c>
      <c r="AF4" s="59">
        <f t="shared" si="1"/>
        <v>1</v>
      </c>
      <c r="AG4" s="80"/>
      <c r="AH4" s="33"/>
    </row>
    <row r="5" spans="1:36" s="30" customFormat="1" ht="15.75" x14ac:dyDescent="0.25">
      <c r="A5" s="87" t="s">
        <v>624</v>
      </c>
      <c r="B5" s="88" t="s">
        <v>550</v>
      </c>
      <c r="C5" s="6" t="s">
        <v>627</v>
      </c>
      <c r="D5" s="29"/>
      <c r="E5" s="78"/>
      <c r="F5" s="78"/>
      <c r="G5" s="78"/>
      <c r="H5" s="78"/>
      <c r="I5" s="78"/>
      <c r="J5" s="82" t="s">
        <v>86</v>
      </c>
      <c r="K5" s="82" t="s">
        <v>37</v>
      </c>
      <c r="L5" s="83">
        <v>42065</v>
      </c>
      <c r="M5" s="84" t="s">
        <v>41</v>
      </c>
      <c r="N5" s="85">
        <v>9126</v>
      </c>
      <c r="O5" s="86">
        <v>0</v>
      </c>
      <c r="P5" s="89"/>
      <c r="Q5" s="79"/>
      <c r="R5" s="79"/>
      <c r="S5" s="79"/>
      <c r="T5" s="79"/>
      <c r="U5" s="78"/>
      <c r="V5" s="78"/>
      <c r="W5" s="78"/>
      <c r="X5" s="78"/>
      <c r="Y5" s="78"/>
      <c r="Z5" s="78"/>
      <c r="AA5" s="78"/>
      <c r="AB5" s="78"/>
      <c r="AC5" s="94"/>
      <c r="AD5" s="43">
        <f>SUM(P5:AB5)</f>
        <v>0</v>
      </c>
      <c r="AE5" s="43">
        <f t="shared" si="0"/>
        <v>9126</v>
      </c>
      <c r="AF5" s="59">
        <f t="shared" si="1"/>
        <v>1</v>
      </c>
      <c r="AG5" s="80"/>
      <c r="AH5" s="33"/>
    </row>
    <row r="6" spans="1:36" s="6" customFormat="1" ht="15.75" x14ac:dyDescent="0.25">
      <c r="A6" s="87" t="s">
        <v>629</v>
      </c>
      <c r="B6" s="88" t="s">
        <v>630</v>
      </c>
      <c r="C6" s="6" t="s">
        <v>631</v>
      </c>
      <c r="D6" s="29"/>
      <c r="E6" s="78"/>
      <c r="F6" s="78"/>
      <c r="G6" s="78"/>
      <c r="H6" s="78"/>
      <c r="I6" s="78"/>
      <c r="J6" s="82" t="s">
        <v>86</v>
      </c>
      <c r="K6" s="82" t="s">
        <v>37</v>
      </c>
      <c r="L6" s="83">
        <v>42037</v>
      </c>
      <c r="M6" s="84" t="s">
        <v>38</v>
      </c>
      <c r="N6" s="85">
        <v>9126</v>
      </c>
      <c r="O6" s="86">
        <v>3190</v>
      </c>
      <c r="P6" s="89"/>
      <c r="Q6" s="79"/>
      <c r="R6" s="79"/>
      <c r="S6" s="79"/>
      <c r="T6" s="79"/>
      <c r="U6" s="78"/>
      <c r="V6" s="78"/>
      <c r="W6" s="78"/>
      <c r="X6" s="78"/>
      <c r="Y6" s="78"/>
      <c r="Z6" s="78"/>
      <c r="AA6" s="78"/>
      <c r="AB6" s="78"/>
      <c r="AC6" s="94"/>
      <c r="AD6" s="43">
        <f>SUM(P6:AB6)</f>
        <v>0</v>
      </c>
      <c r="AE6" s="43">
        <f t="shared" si="0"/>
        <v>5936</v>
      </c>
      <c r="AF6" s="59">
        <f t="shared" si="1"/>
        <v>0.65044926583388119</v>
      </c>
      <c r="AG6" s="80"/>
      <c r="AH6" s="33"/>
      <c r="AI6" s="30"/>
      <c r="AJ6" s="30"/>
    </row>
    <row r="7" spans="1:36" x14ac:dyDescent="0.25">
      <c r="A7" s="6" t="s">
        <v>357</v>
      </c>
      <c r="B7" s="6" t="s">
        <v>358</v>
      </c>
      <c r="C7" s="6" t="s">
        <v>359</v>
      </c>
      <c r="D7" s="6" t="s">
        <v>360</v>
      </c>
      <c r="E7" s="6"/>
      <c r="F7" s="6" t="s">
        <v>361</v>
      </c>
      <c r="G7" s="6" t="s">
        <v>362</v>
      </c>
      <c r="H7" s="6" t="s">
        <v>23</v>
      </c>
      <c r="I7" s="34">
        <v>98021</v>
      </c>
      <c r="J7" s="34" t="s">
        <v>86</v>
      </c>
      <c r="K7" s="35" t="s">
        <v>36</v>
      </c>
      <c r="L7" s="6" t="s">
        <v>166</v>
      </c>
      <c r="M7" s="36" t="s">
        <v>38</v>
      </c>
      <c r="N7" s="52">
        <v>9126</v>
      </c>
      <c r="O7" s="41">
        <v>0</v>
      </c>
      <c r="P7" s="55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77">
        <v>2100</v>
      </c>
      <c r="AD7" s="43">
        <f>SUM(P7:AB7)</f>
        <v>0</v>
      </c>
      <c r="AE7" s="43">
        <f t="shared" si="0"/>
        <v>7026</v>
      </c>
      <c r="AF7" s="59">
        <f t="shared" si="1"/>
        <v>0.76988823142669294</v>
      </c>
      <c r="AG7" s="38"/>
      <c r="AH7" s="6"/>
      <c r="AI7" s="6"/>
    </row>
    <row r="8" spans="1:36" ht="45" x14ac:dyDescent="0.25">
      <c r="A8" s="6" t="s">
        <v>33</v>
      </c>
      <c r="B8" s="6" t="s">
        <v>32</v>
      </c>
      <c r="C8" s="6" t="s">
        <v>39</v>
      </c>
      <c r="D8" s="6" t="s">
        <v>363</v>
      </c>
      <c r="E8" s="6">
        <v>3605184770</v>
      </c>
      <c r="F8" s="6" t="s">
        <v>34</v>
      </c>
      <c r="G8" s="6" t="s">
        <v>22</v>
      </c>
      <c r="H8" s="6" t="s">
        <v>23</v>
      </c>
      <c r="I8" s="34">
        <v>98506</v>
      </c>
      <c r="J8" s="6" t="s">
        <v>150</v>
      </c>
      <c r="K8" s="35" t="s">
        <v>36</v>
      </c>
      <c r="L8" s="6" t="s">
        <v>276</v>
      </c>
      <c r="M8" s="36" t="s">
        <v>38</v>
      </c>
      <c r="N8" s="52">
        <v>9126</v>
      </c>
      <c r="O8" s="41">
        <v>2056</v>
      </c>
      <c r="P8" s="53">
        <v>500</v>
      </c>
      <c r="Q8" s="41"/>
      <c r="R8" s="41"/>
      <c r="S8" s="41"/>
      <c r="T8" s="41"/>
      <c r="U8" s="41"/>
      <c r="V8" s="41">
        <v>1000</v>
      </c>
      <c r="W8" s="41"/>
      <c r="X8" s="41"/>
      <c r="Y8" s="41"/>
      <c r="Z8" s="41"/>
      <c r="AA8" s="41"/>
      <c r="AB8" s="41"/>
      <c r="AC8" s="56"/>
      <c r="AD8" s="43">
        <f>SUM(P8:AB8)</f>
        <v>1500</v>
      </c>
      <c r="AE8" s="43">
        <f t="shared" si="0"/>
        <v>5570</v>
      </c>
      <c r="AF8" s="59">
        <f t="shared" si="1"/>
        <v>0.61034407188253337</v>
      </c>
      <c r="AG8" s="9" t="s">
        <v>601</v>
      </c>
      <c r="AH8" s="6"/>
      <c r="AI8" s="6"/>
    </row>
    <row r="9" spans="1:36" x14ac:dyDescent="0.25">
      <c r="A9" s="6" t="s">
        <v>188</v>
      </c>
      <c r="B9" s="6" t="s">
        <v>189</v>
      </c>
      <c r="C9" s="6" t="s">
        <v>190</v>
      </c>
      <c r="D9" s="6" t="s">
        <v>191</v>
      </c>
      <c r="E9" s="6"/>
      <c r="F9" s="6" t="s">
        <v>192</v>
      </c>
      <c r="G9" s="6" t="s">
        <v>193</v>
      </c>
      <c r="H9" s="6" t="s">
        <v>194</v>
      </c>
      <c r="I9" s="34">
        <v>63130</v>
      </c>
      <c r="J9" s="34" t="s">
        <v>86</v>
      </c>
      <c r="K9" s="35" t="s">
        <v>37</v>
      </c>
      <c r="L9" s="6" t="s">
        <v>195</v>
      </c>
      <c r="M9" s="36" t="s">
        <v>37</v>
      </c>
      <c r="N9" s="52">
        <v>21490</v>
      </c>
      <c r="O9" s="41">
        <v>0</v>
      </c>
      <c r="P9" s="55"/>
      <c r="Q9" s="41"/>
      <c r="R9" s="69">
        <f>N9/3</f>
        <v>7163.333333333333</v>
      </c>
      <c r="S9" s="41"/>
      <c r="T9" s="41"/>
      <c r="U9" s="41"/>
      <c r="V9" s="41"/>
      <c r="W9" s="41"/>
      <c r="X9" s="41"/>
      <c r="Y9" s="41"/>
      <c r="Z9" s="41"/>
      <c r="AA9" s="41"/>
      <c r="AB9" s="41"/>
      <c r="AC9" s="56"/>
      <c r="AD9" s="43">
        <v>0</v>
      </c>
      <c r="AE9" s="43">
        <f t="shared" si="0"/>
        <v>21490</v>
      </c>
      <c r="AF9" s="59">
        <f t="shared" si="1"/>
        <v>1</v>
      </c>
      <c r="AG9" s="38" t="s">
        <v>609</v>
      </c>
      <c r="AH9" s="6"/>
      <c r="AI9" s="6"/>
      <c r="AJ9" s="6"/>
    </row>
    <row r="10" spans="1:36" x14ac:dyDescent="0.25">
      <c r="A10" s="6" t="s">
        <v>196</v>
      </c>
      <c r="B10" s="6" t="s">
        <v>197</v>
      </c>
      <c r="C10" s="6" t="s">
        <v>198</v>
      </c>
      <c r="D10" s="6" t="s">
        <v>199</v>
      </c>
      <c r="E10" s="6"/>
      <c r="F10" s="6" t="s">
        <v>200</v>
      </c>
      <c r="G10" s="6" t="s">
        <v>201</v>
      </c>
      <c r="H10" s="6" t="s">
        <v>202</v>
      </c>
      <c r="I10" s="34">
        <v>33162</v>
      </c>
      <c r="J10" s="34" t="s">
        <v>86</v>
      </c>
      <c r="K10" s="35" t="s">
        <v>37</v>
      </c>
      <c r="L10" s="6" t="s">
        <v>203</v>
      </c>
      <c r="M10" s="36" t="s">
        <v>37</v>
      </c>
      <c r="N10" s="52">
        <v>21490</v>
      </c>
      <c r="O10" s="41">
        <v>2457</v>
      </c>
      <c r="P10" s="55"/>
      <c r="Q10" s="41"/>
      <c r="R10" s="41"/>
      <c r="S10" s="41"/>
      <c r="T10" s="69">
        <v>4375</v>
      </c>
      <c r="U10" s="41"/>
      <c r="V10" s="41"/>
      <c r="W10" s="41"/>
      <c r="X10" s="41"/>
      <c r="Y10" s="41"/>
      <c r="Z10" s="41"/>
      <c r="AA10" s="41"/>
      <c r="AB10" s="41"/>
      <c r="AC10" s="56"/>
      <c r="AD10" s="43">
        <v>0</v>
      </c>
      <c r="AE10" s="43">
        <f t="shared" si="0"/>
        <v>19033</v>
      </c>
      <c r="AF10" s="59">
        <f t="shared" si="1"/>
        <v>0.88566775244299678</v>
      </c>
      <c r="AG10" s="38" t="s">
        <v>619</v>
      </c>
      <c r="AH10" s="6"/>
      <c r="AI10" s="6"/>
      <c r="AJ10" s="6"/>
    </row>
    <row r="11" spans="1:36" x14ac:dyDescent="0.25">
      <c r="A11" s="64" t="s">
        <v>364</v>
      </c>
      <c r="B11" s="64" t="s">
        <v>264</v>
      </c>
      <c r="C11" s="6" t="s">
        <v>365</v>
      </c>
      <c r="D11" s="6" t="s">
        <v>366</v>
      </c>
      <c r="E11" s="6"/>
      <c r="F11" s="6" t="s">
        <v>367</v>
      </c>
      <c r="G11" s="6" t="s">
        <v>22</v>
      </c>
      <c r="H11" s="6" t="s">
        <v>23</v>
      </c>
      <c r="I11" s="34" t="s">
        <v>368</v>
      </c>
      <c r="J11" s="34" t="s">
        <v>86</v>
      </c>
      <c r="K11" s="35" t="s">
        <v>37</v>
      </c>
      <c r="L11" s="6" t="s">
        <v>224</v>
      </c>
      <c r="M11" s="36" t="s">
        <v>38</v>
      </c>
      <c r="N11" s="52">
        <v>9126</v>
      </c>
      <c r="O11" s="41">
        <v>0</v>
      </c>
      <c r="P11" s="55"/>
      <c r="Q11" s="41"/>
      <c r="R11" s="41">
        <f>N11/3</f>
        <v>3042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56">
        <v>2100</v>
      </c>
      <c r="AD11" s="43">
        <f t="shared" ref="AD11:AD20" si="2">SUM(P11:AB11)</f>
        <v>3042</v>
      </c>
      <c r="AE11" s="43">
        <f t="shared" si="0"/>
        <v>3984</v>
      </c>
      <c r="AF11" s="59">
        <f t="shared" si="1"/>
        <v>0.43655489809335962</v>
      </c>
      <c r="AG11" s="38"/>
      <c r="AH11" s="6"/>
      <c r="AI11" s="6"/>
      <c r="AJ11" s="6"/>
    </row>
    <row r="12" spans="1:36" s="6" customFormat="1" x14ac:dyDescent="0.25">
      <c r="A12" s="70" t="s">
        <v>204</v>
      </c>
      <c r="B12" s="70" t="s">
        <v>205</v>
      </c>
      <c r="C12" s="6" t="s">
        <v>206</v>
      </c>
      <c r="D12" s="6" t="s">
        <v>207</v>
      </c>
      <c r="F12" s="6" t="s">
        <v>208</v>
      </c>
      <c r="G12" s="6" t="s">
        <v>209</v>
      </c>
      <c r="H12" s="6" t="s">
        <v>210</v>
      </c>
      <c r="I12" s="34">
        <v>80538</v>
      </c>
      <c r="J12" s="34" t="s">
        <v>86</v>
      </c>
      <c r="K12" s="35" t="s">
        <v>36</v>
      </c>
      <c r="L12" s="6" t="s">
        <v>211</v>
      </c>
      <c r="M12" s="36" t="s">
        <v>37</v>
      </c>
      <c r="N12" s="52">
        <v>21490</v>
      </c>
      <c r="O12" s="41">
        <v>2082</v>
      </c>
      <c r="P12" s="55"/>
      <c r="Q12" s="77">
        <v>1125</v>
      </c>
      <c r="R12" s="41"/>
      <c r="S12" s="41"/>
      <c r="T12" s="41"/>
      <c r="U12" s="93">
        <v>988</v>
      </c>
      <c r="V12" s="41"/>
      <c r="W12" s="41"/>
      <c r="X12" s="41"/>
      <c r="Y12" s="41"/>
      <c r="Z12" s="41"/>
      <c r="AA12" s="41"/>
      <c r="AB12" s="41"/>
      <c r="AC12" s="56"/>
      <c r="AD12" s="43">
        <f t="shared" si="2"/>
        <v>2113</v>
      </c>
      <c r="AE12" s="43">
        <f t="shared" si="0"/>
        <v>17295</v>
      </c>
      <c r="AF12" s="59">
        <f t="shared" si="1"/>
        <v>0.80479292694276405</v>
      </c>
      <c r="AG12" s="38"/>
    </row>
    <row r="13" spans="1:36" s="6" customFormat="1" x14ac:dyDescent="0.25">
      <c r="A13" s="8" t="s">
        <v>369</v>
      </c>
      <c r="B13" s="6" t="s">
        <v>370</v>
      </c>
      <c r="C13" s="6" t="s">
        <v>371</v>
      </c>
      <c r="D13" s="6" t="s">
        <v>372</v>
      </c>
      <c r="F13" s="6" t="s">
        <v>373</v>
      </c>
      <c r="G13" s="6" t="s">
        <v>25</v>
      </c>
      <c r="H13" s="6" t="s">
        <v>23</v>
      </c>
      <c r="I13" s="34">
        <v>98126</v>
      </c>
      <c r="J13" s="34" t="s">
        <v>87</v>
      </c>
      <c r="K13" s="35" t="s">
        <v>37</v>
      </c>
      <c r="L13" s="6" t="s">
        <v>160</v>
      </c>
      <c r="M13" s="36" t="s">
        <v>38</v>
      </c>
      <c r="N13" s="52">
        <v>7302</v>
      </c>
      <c r="O13" s="41">
        <v>3649</v>
      </c>
      <c r="P13" s="5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56"/>
      <c r="AD13" s="43">
        <f t="shared" si="2"/>
        <v>0</v>
      </c>
      <c r="AE13" s="43">
        <f t="shared" si="0"/>
        <v>3653</v>
      </c>
      <c r="AF13" s="59">
        <f t="shared" si="1"/>
        <v>0.50027389756231166</v>
      </c>
      <c r="AG13" s="38"/>
    </row>
    <row r="14" spans="1:36" s="6" customFormat="1" x14ac:dyDescent="0.25">
      <c r="A14" s="8" t="s">
        <v>572</v>
      </c>
      <c r="B14" s="6" t="s">
        <v>573</v>
      </c>
      <c r="C14" s="6" t="s">
        <v>584</v>
      </c>
      <c r="D14" s="6" t="s">
        <v>585</v>
      </c>
      <c r="F14" s="6" t="s">
        <v>586</v>
      </c>
      <c r="G14" s="6" t="s">
        <v>587</v>
      </c>
      <c r="H14" s="6" t="s">
        <v>23</v>
      </c>
      <c r="I14" s="34" t="s">
        <v>588</v>
      </c>
      <c r="J14" s="34" t="s">
        <v>86</v>
      </c>
      <c r="K14" s="35" t="s">
        <v>37</v>
      </c>
      <c r="L14" s="37">
        <v>42039</v>
      </c>
      <c r="M14" s="36" t="s">
        <v>38</v>
      </c>
      <c r="N14" s="52">
        <v>9126</v>
      </c>
      <c r="O14" s="41">
        <v>0</v>
      </c>
      <c r="P14" s="55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56">
        <v>2100</v>
      </c>
      <c r="AD14" s="43">
        <f t="shared" si="2"/>
        <v>0</v>
      </c>
      <c r="AE14" s="43">
        <f t="shared" si="0"/>
        <v>7026</v>
      </c>
      <c r="AF14" s="59">
        <f t="shared" si="1"/>
        <v>0.76988823142669294</v>
      </c>
      <c r="AG14" s="38"/>
      <c r="AJ14" s="8"/>
    </row>
    <row r="15" spans="1:36" s="6" customFormat="1" ht="30" x14ac:dyDescent="0.25">
      <c r="A15" s="70" t="s">
        <v>212</v>
      </c>
      <c r="B15" s="70" t="s">
        <v>213</v>
      </c>
      <c r="C15" s="6" t="s">
        <v>214</v>
      </c>
      <c r="D15" s="6" t="s">
        <v>215</v>
      </c>
      <c r="F15" s="6" t="s">
        <v>216</v>
      </c>
      <c r="G15" s="6" t="s">
        <v>22</v>
      </c>
      <c r="H15" s="6" t="s">
        <v>23</v>
      </c>
      <c r="I15" s="34">
        <v>98501</v>
      </c>
      <c r="J15" s="34" t="s">
        <v>86</v>
      </c>
      <c r="K15" s="35" t="s">
        <v>36</v>
      </c>
      <c r="L15" s="6" t="s">
        <v>217</v>
      </c>
      <c r="M15" s="36" t="s">
        <v>37</v>
      </c>
      <c r="N15" s="52">
        <v>21490</v>
      </c>
      <c r="O15" s="41">
        <v>0</v>
      </c>
      <c r="P15" s="55"/>
      <c r="Q15" s="77">
        <v>1800</v>
      </c>
      <c r="R15" s="41"/>
      <c r="S15" s="41"/>
      <c r="T15" s="41"/>
      <c r="U15" s="93">
        <v>2400</v>
      </c>
      <c r="V15" s="41"/>
      <c r="W15" s="41"/>
      <c r="X15" s="41"/>
      <c r="Y15" s="41"/>
      <c r="Z15" s="41"/>
      <c r="AA15" s="41"/>
      <c r="AB15" s="41"/>
      <c r="AC15" s="56"/>
      <c r="AD15" s="43">
        <f t="shared" si="2"/>
        <v>4200</v>
      </c>
      <c r="AE15" s="43">
        <f t="shared" si="0"/>
        <v>17290</v>
      </c>
      <c r="AF15" s="59">
        <f t="shared" si="1"/>
        <v>0.80456026058631924</v>
      </c>
      <c r="AG15" s="38" t="s">
        <v>632</v>
      </c>
    </row>
    <row r="16" spans="1:36" s="6" customFormat="1" x14ac:dyDescent="0.25">
      <c r="A16" s="6" t="s">
        <v>151</v>
      </c>
      <c r="B16" s="6" t="s">
        <v>152</v>
      </c>
      <c r="C16" s="6" t="s">
        <v>153</v>
      </c>
      <c r="D16" s="6" t="s">
        <v>154</v>
      </c>
      <c r="F16" s="6" t="s">
        <v>155</v>
      </c>
      <c r="G16" s="6" t="s">
        <v>156</v>
      </c>
      <c r="H16" s="6" t="s">
        <v>43</v>
      </c>
      <c r="I16" s="34" t="s">
        <v>603</v>
      </c>
      <c r="J16" s="34" t="s">
        <v>86</v>
      </c>
      <c r="K16" s="35" t="s">
        <v>37</v>
      </c>
      <c r="L16" s="6" t="s">
        <v>157</v>
      </c>
      <c r="M16" s="36" t="s">
        <v>41</v>
      </c>
      <c r="N16" s="52">
        <v>9126</v>
      </c>
      <c r="O16" s="41">
        <v>0</v>
      </c>
      <c r="P16" s="55"/>
      <c r="Q16" s="43">
        <v>1827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56"/>
      <c r="AD16" s="43">
        <f t="shared" si="2"/>
        <v>1827</v>
      </c>
      <c r="AE16" s="43">
        <f t="shared" si="0"/>
        <v>7299</v>
      </c>
      <c r="AF16" s="59">
        <f t="shared" si="1"/>
        <v>0.79980276134122286</v>
      </c>
      <c r="AG16" s="38"/>
      <c r="AH16" s="6" t="s">
        <v>608</v>
      </c>
      <c r="AJ16" s="8"/>
    </row>
    <row r="17" spans="1:36" s="6" customFormat="1" x14ac:dyDescent="0.25">
      <c r="A17" s="64" t="s">
        <v>218</v>
      </c>
      <c r="B17" s="64" t="s">
        <v>606</v>
      </c>
      <c r="C17" s="6" t="s">
        <v>219</v>
      </c>
      <c r="D17" s="6" t="s">
        <v>220</v>
      </c>
      <c r="F17" s="6" t="s">
        <v>221</v>
      </c>
      <c r="G17" s="6" t="s">
        <v>222</v>
      </c>
      <c r="H17" s="6" t="s">
        <v>223</v>
      </c>
      <c r="I17" s="34">
        <v>11101</v>
      </c>
      <c r="J17" s="34" t="s">
        <v>86</v>
      </c>
      <c r="K17" s="35" t="s">
        <v>37</v>
      </c>
      <c r="L17" s="6" t="s">
        <v>224</v>
      </c>
      <c r="M17" s="36" t="s">
        <v>37</v>
      </c>
      <c r="N17" s="52">
        <v>21490</v>
      </c>
      <c r="O17" s="41">
        <v>0</v>
      </c>
      <c r="P17" s="55"/>
      <c r="Q17" s="41"/>
      <c r="R17" s="41">
        <f>N17/3</f>
        <v>7163.333333333333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56"/>
      <c r="AD17" s="43">
        <f t="shared" si="2"/>
        <v>7163.333333333333</v>
      </c>
      <c r="AE17" s="43">
        <f t="shared" si="0"/>
        <v>14326.666666666668</v>
      </c>
      <c r="AF17" s="59">
        <f t="shared" si="1"/>
        <v>0.66666666666666674</v>
      </c>
      <c r="AG17" s="38"/>
    </row>
    <row r="18" spans="1:36" s="6" customFormat="1" x14ac:dyDescent="0.25">
      <c r="A18" s="64" t="s">
        <v>633</v>
      </c>
      <c r="B18" s="64" t="s">
        <v>634</v>
      </c>
      <c r="C18" s="6" t="s">
        <v>635</v>
      </c>
      <c r="I18" s="34"/>
      <c r="J18" s="34" t="s">
        <v>86</v>
      </c>
      <c r="K18" s="35" t="s">
        <v>37</v>
      </c>
      <c r="L18" s="37">
        <v>42052</v>
      </c>
      <c r="M18" s="36" t="s">
        <v>38</v>
      </c>
      <c r="N18" s="52">
        <v>9126</v>
      </c>
      <c r="O18" s="41">
        <v>24680</v>
      </c>
      <c r="P18" s="55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56"/>
      <c r="AD18" s="43">
        <f t="shared" si="2"/>
        <v>0</v>
      </c>
      <c r="AE18" s="43">
        <f t="shared" si="0"/>
        <v>-15554</v>
      </c>
      <c r="AF18" s="59">
        <f t="shared" si="1"/>
        <v>-1.7043611658996274</v>
      </c>
      <c r="AG18" s="38"/>
    </row>
    <row r="19" spans="1:36" x14ac:dyDescent="0.25">
      <c r="A19" s="6" t="s">
        <v>225</v>
      </c>
      <c r="B19" s="6" t="s">
        <v>28</v>
      </c>
      <c r="C19" s="6" t="s">
        <v>226</v>
      </c>
      <c r="D19" s="6" t="s">
        <v>227</v>
      </c>
      <c r="E19" s="6"/>
      <c r="F19" s="6" t="s">
        <v>228</v>
      </c>
      <c r="G19" s="6" t="s">
        <v>22</v>
      </c>
      <c r="H19" s="6" t="s">
        <v>23</v>
      </c>
      <c r="I19" s="34">
        <v>98512</v>
      </c>
      <c r="J19" s="34" t="s">
        <v>86</v>
      </c>
      <c r="K19" s="35" t="s">
        <v>36</v>
      </c>
      <c r="L19" s="6" t="s">
        <v>229</v>
      </c>
      <c r="M19" s="36" t="s">
        <v>37</v>
      </c>
      <c r="N19" s="52">
        <v>21490</v>
      </c>
      <c r="O19" s="41">
        <v>13906</v>
      </c>
      <c r="P19" s="55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54"/>
      <c r="AD19" s="43">
        <f t="shared" si="2"/>
        <v>0</v>
      </c>
      <c r="AE19" s="43">
        <f t="shared" si="0"/>
        <v>7584</v>
      </c>
      <c r="AF19" s="59">
        <f t="shared" si="1"/>
        <v>0.35290832945556072</v>
      </c>
      <c r="AG19" s="38"/>
      <c r="AH19" s="6"/>
      <c r="AI19" s="6"/>
      <c r="AJ19" s="6"/>
    </row>
    <row r="20" spans="1:36" x14ac:dyDescent="0.25">
      <c r="A20" s="64" t="s">
        <v>636</v>
      </c>
      <c r="B20" s="64" t="s">
        <v>637</v>
      </c>
      <c r="C20" s="6" t="s">
        <v>638</v>
      </c>
      <c r="D20" s="6"/>
      <c r="E20" s="6"/>
      <c r="F20" s="6"/>
      <c r="G20" s="6"/>
      <c r="H20" s="6"/>
      <c r="I20" s="34"/>
      <c r="J20" s="34" t="s">
        <v>86</v>
      </c>
      <c r="K20" s="35" t="s">
        <v>37</v>
      </c>
      <c r="L20" s="37">
        <v>42081</v>
      </c>
      <c r="M20" s="36" t="s">
        <v>41</v>
      </c>
      <c r="N20" s="52">
        <v>9126</v>
      </c>
      <c r="O20" s="41">
        <v>9382</v>
      </c>
      <c r="P20" s="55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54"/>
      <c r="AD20" s="43">
        <f t="shared" si="2"/>
        <v>0</v>
      </c>
      <c r="AE20" s="43">
        <f t="shared" si="0"/>
        <v>-256</v>
      </c>
      <c r="AF20" s="59">
        <f t="shared" si="1"/>
        <v>-2.8051720359412669E-2</v>
      </c>
      <c r="AG20" s="38"/>
      <c r="AH20" s="6"/>
      <c r="AI20" s="6"/>
      <c r="AJ20" s="6"/>
    </row>
    <row r="21" spans="1:36" ht="30" x14ac:dyDescent="0.25">
      <c r="A21" s="64" t="s">
        <v>374</v>
      </c>
      <c r="B21" s="64" t="s">
        <v>375</v>
      </c>
      <c r="C21" s="6" t="s">
        <v>376</v>
      </c>
      <c r="D21" s="6" t="s">
        <v>377</v>
      </c>
      <c r="E21" s="6"/>
      <c r="F21" s="6" t="s">
        <v>378</v>
      </c>
      <c r="G21" s="6" t="s">
        <v>22</v>
      </c>
      <c r="H21" s="6" t="s">
        <v>23</v>
      </c>
      <c r="I21" s="34">
        <v>98506</v>
      </c>
      <c r="J21" s="34" t="s">
        <v>86</v>
      </c>
      <c r="K21" s="35" t="s">
        <v>37</v>
      </c>
      <c r="L21" s="6" t="s">
        <v>224</v>
      </c>
      <c r="M21" s="36" t="s">
        <v>38</v>
      </c>
      <c r="N21" s="52">
        <v>9126</v>
      </c>
      <c r="O21" s="41">
        <v>0</v>
      </c>
      <c r="P21" s="55"/>
      <c r="Q21" s="41"/>
      <c r="R21" s="69">
        <f>N21/3</f>
        <v>3042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54">
        <v>0</v>
      </c>
      <c r="AD21" s="43">
        <v>0</v>
      </c>
      <c r="AE21" s="43">
        <f t="shared" si="0"/>
        <v>9126</v>
      </c>
      <c r="AF21" s="59">
        <f t="shared" si="1"/>
        <v>1</v>
      </c>
      <c r="AG21" s="38" t="s">
        <v>657</v>
      </c>
      <c r="AH21" s="6"/>
      <c r="AI21" s="6"/>
      <c r="AJ21" s="6"/>
    </row>
    <row r="22" spans="1:36" x14ac:dyDescent="0.25">
      <c r="A22" s="6" t="s">
        <v>29</v>
      </c>
      <c r="B22" s="6" t="s">
        <v>28</v>
      </c>
      <c r="C22" s="6" t="s">
        <v>40</v>
      </c>
      <c r="D22" s="6" t="s">
        <v>31</v>
      </c>
      <c r="E22" s="6"/>
      <c r="F22" s="6" t="s">
        <v>63</v>
      </c>
      <c r="G22" s="6" t="s">
        <v>30</v>
      </c>
      <c r="H22" s="6" t="s">
        <v>23</v>
      </c>
      <c r="I22" s="34">
        <v>98404</v>
      </c>
      <c r="J22" s="34" t="s">
        <v>87</v>
      </c>
      <c r="K22" s="35" t="s">
        <v>36</v>
      </c>
      <c r="L22" s="6" t="s">
        <v>379</v>
      </c>
      <c r="M22" s="36" t="s">
        <v>38</v>
      </c>
      <c r="N22" s="52">
        <v>7302</v>
      </c>
      <c r="O22" s="41">
        <v>3823</v>
      </c>
      <c r="P22" s="55"/>
      <c r="Q22" s="41"/>
      <c r="R22" s="41">
        <v>3042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54"/>
      <c r="AD22" s="43">
        <f t="shared" ref="AD22:AD27" si="3">SUM(P22:AB22)</f>
        <v>3042</v>
      </c>
      <c r="AE22" s="43">
        <f t="shared" si="0"/>
        <v>437</v>
      </c>
      <c r="AF22" s="59">
        <f t="shared" si="1"/>
        <v>5.9846617365105451E-2</v>
      </c>
      <c r="AG22" s="9" t="s">
        <v>102</v>
      </c>
      <c r="AH22" s="6"/>
      <c r="AI22" s="6"/>
    </row>
    <row r="23" spans="1:36" x14ac:dyDescent="0.25">
      <c r="A23" s="8" t="s">
        <v>380</v>
      </c>
      <c r="B23" s="6" t="s">
        <v>381</v>
      </c>
      <c r="C23" s="6" t="s">
        <v>382</v>
      </c>
      <c r="D23" s="6" t="s">
        <v>383</v>
      </c>
      <c r="E23" s="6"/>
      <c r="F23" s="6" t="s">
        <v>384</v>
      </c>
      <c r="G23" s="6" t="s">
        <v>30</v>
      </c>
      <c r="H23" s="6" t="s">
        <v>23</v>
      </c>
      <c r="I23" s="34">
        <v>98405</v>
      </c>
      <c r="J23" s="34" t="s">
        <v>86</v>
      </c>
      <c r="K23" s="35" t="s">
        <v>37</v>
      </c>
      <c r="L23" s="6" t="s">
        <v>385</v>
      </c>
      <c r="M23" s="36" t="s">
        <v>38</v>
      </c>
      <c r="N23" s="52">
        <v>9126</v>
      </c>
      <c r="O23" s="41">
        <v>0</v>
      </c>
      <c r="P23" s="55"/>
      <c r="Q23" s="43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54">
        <v>2100</v>
      </c>
      <c r="AD23" s="43">
        <f t="shared" si="3"/>
        <v>0</v>
      </c>
      <c r="AE23" s="43">
        <f t="shared" si="0"/>
        <v>7026</v>
      </c>
      <c r="AF23" s="59">
        <f t="shared" si="1"/>
        <v>0.76988823142669294</v>
      </c>
      <c r="AG23" s="38"/>
      <c r="AH23" s="6"/>
      <c r="AI23" s="6"/>
    </row>
    <row r="24" spans="1:36" ht="45" x14ac:dyDescent="0.25">
      <c r="A24" s="6" t="s">
        <v>27</v>
      </c>
      <c r="B24" s="6" t="s">
        <v>26</v>
      </c>
      <c r="C24" s="6" t="s">
        <v>42</v>
      </c>
      <c r="D24" s="6" t="s">
        <v>64</v>
      </c>
      <c r="E24" s="6"/>
      <c r="F24" s="6" t="s">
        <v>65</v>
      </c>
      <c r="G24" s="6" t="s">
        <v>22</v>
      </c>
      <c r="H24" s="6" t="s">
        <v>23</v>
      </c>
      <c r="I24" s="34">
        <v>98502</v>
      </c>
      <c r="J24" s="34" t="s">
        <v>86</v>
      </c>
      <c r="K24" s="35" t="s">
        <v>36</v>
      </c>
      <c r="L24" s="6" t="s">
        <v>195</v>
      </c>
      <c r="M24" s="36" t="s">
        <v>38</v>
      </c>
      <c r="N24" s="52">
        <v>9126</v>
      </c>
      <c r="O24" s="41">
        <v>0</v>
      </c>
      <c r="P24" s="55">
        <v>250</v>
      </c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92">
        <v>2100</v>
      </c>
      <c r="AD24" s="43">
        <f t="shared" si="3"/>
        <v>250</v>
      </c>
      <c r="AE24" s="43">
        <f t="shared" si="0"/>
        <v>6776</v>
      </c>
      <c r="AF24" s="59">
        <f t="shared" si="1"/>
        <v>0.74249397326320399</v>
      </c>
      <c r="AG24" s="9" t="s">
        <v>639</v>
      </c>
      <c r="AH24" s="6"/>
      <c r="AI24" s="6"/>
      <c r="AJ24" s="6"/>
    </row>
    <row r="25" spans="1:36" ht="45" x14ac:dyDescent="0.25">
      <c r="A25" s="70" t="s">
        <v>386</v>
      </c>
      <c r="B25" s="70" t="s">
        <v>387</v>
      </c>
      <c r="C25" s="8" t="s">
        <v>388</v>
      </c>
      <c r="D25" s="8" t="s">
        <v>389</v>
      </c>
      <c r="F25" s="8" t="s">
        <v>390</v>
      </c>
      <c r="G25" s="8" t="s">
        <v>22</v>
      </c>
      <c r="H25" s="8" t="s">
        <v>23</v>
      </c>
      <c r="I25" s="66">
        <v>98501</v>
      </c>
      <c r="J25" s="66" t="s">
        <v>86</v>
      </c>
      <c r="K25" s="71" t="s">
        <v>36</v>
      </c>
      <c r="L25" s="8" t="s">
        <v>391</v>
      </c>
      <c r="M25" s="72" t="s">
        <v>38</v>
      </c>
      <c r="N25" s="52">
        <v>9126</v>
      </c>
      <c r="O25" s="43">
        <v>329</v>
      </c>
      <c r="P25" s="53"/>
      <c r="Q25" s="9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54">
        <v>0</v>
      </c>
      <c r="AD25" s="43">
        <f t="shared" si="3"/>
        <v>0</v>
      </c>
      <c r="AE25" s="43">
        <f t="shared" si="0"/>
        <v>8797</v>
      </c>
      <c r="AF25" s="59">
        <f t="shared" si="1"/>
        <v>0.96394915625684852</v>
      </c>
      <c r="AG25" s="9" t="s">
        <v>615</v>
      </c>
    </row>
    <row r="26" spans="1:36" ht="30" x14ac:dyDescent="0.25">
      <c r="A26" s="64" t="s">
        <v>230</v>
      </c>
      <c r="B26" s="64" t="s">
        <v>26</v>
      </c>
      <c r="C26" s="6" t="s">
        <v>231</v>
      </c>
      <c r="D26" s="6" t="s">
        <v>232</v>
      </c>
      <c r="E26" s="6"/>
      <c r="F26" s="6" t="s">
        <v>233</v>
      </c>
      <c r="G26" s="6" t="s">
        <v>234</v>
      </c>
      <c r="H26" s="6" t="s">
        <v>43</v>
      </c>
      <c r="I26" s="34" t="s">
        <v>235</v>
      </c>
      <c r="J26" s="34" t="s">
        <v>86</v>
      </c>
      <c r="K26" s="35" t="s">
        <v>36</v>
      </c>
      <c r="L26" s="6" t="s">
        <v>224</v>
      </c>
      <c r="M26" s="36" t="s">
        <v>37</v>
      </c>
      <c r="N26" s="52">
        <v>21490</v>
      </c>
      <c r="O26" s="41">
        <v>6568</v>
      </c>
      <c r="P26" s="55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54"/>
      <c r="AD26" s="43">
        <f t="shared" si="3"/>
        <v>0</v>
      </c>
      <c r="AE26" s="43">
        <f t="shared" si="0"/>
        <v>14922</v>
      </c>
      <c r="AF26" s="59">
        <f t="shared" si="1"/>
        <v>0.69436947417403438</v>
      </c>
      <c r="AG26" s="38" t="s">
        <v>640</v>
      </c>
      <c r="AH26" s="6"/>
      <c r="AI26" s="6"/>
      <c r="AJ26" s="6"/>
    </row>
    <row r="27" spans="1:36" x14ac:dyDescent="0.25">
      <c r="A27" s="6" t="s">
        <v>392</v>
      </c>
      <c r="B27" s="6" t="s">
        <v>393</v>
      </c>
      <c r="C27" s="6" t="s">
        <v>394</v>
      </c>
      <c r="D27" s="6" t="s">
        <v>395</v>
      </c>
      <c r="E27" s="6"/>
      <c r="F27" s="6" t="s">
        <v>396</v>
      </c>
      <c r="G27" s="6" t="s">
        <v>22</v>
      </c>
      <c r="H27" s="6" t="s">
        <v>23</v>
      </c>
      <c r="I27" s="34">
        <v>98502</v>
      </c>
      <c r="J27" s="34" t="s">
        <v>86</v>
      </c>
      <c r="K27" s="35" t="s">
        <v>36</v>
      </c>
      <c r="L27" s="6" t="s">
        <v>160</v>
      </c>
      <c r="M27" s="36" t="s">
        <v>38</v>
      </c>
      <c r="N27" s="52">
        <v>9126</v>
      </c>
      <c r="O27" s="41">
        <v>0</v>
      </c>
      <c r="P27" s="55"/>
      <c r="Q27" s="41"/>
      <c r="R27" s="41"/>
      <c r="S27" s="41"/>
      <c r="T27" s="41"/>
      <c r="U27" s="93">
        <v>475</v>
      </c>
      <c r="V27" s="41"/>
      <c r="W27" s="41"/>
      <c r="X27" s="41"/>
      <c r="Y27" s="41"/>
      <c r="Z27" s="41"/>
      <c r="AA27" s="41"/>
      <c r="AB27" s="41"/>
      <c r="AC27" s="77">
        <v>2100</v>
      </c>
      <c r="AD27" s="43">
        <f t="shared" si="3"/>
        <v>475</v>
      </c>
      <c r="AE27" s="43">
        <f t="shared" si="0"/>
        <v>6551</v>
      </c>
      <c r="AF27" s="59">
        <f t="shared" si="1"/>
        <v>0.71783914091606404</v>
      </c>
      <c r="AG27" s="38"/>
      <c r="AH27" s="6"/>
      <c r="AI27" s="6"/>
      <c r="AJ27" s="6"/>
    </row>
    <row r="28" spans="1:36" x14ac:dyDescent="0.25">
      <c r="A28" s="6" t="s">
        <v>236</v>
      </c>
      <c r="B28" s="6" t="s">
        <v>237</v>
      </c>
      <c r="C28" s="6" t="s">
        <v>238</v>
      </c>
      <c r="D28" s="6" t="s">
        <v>239</v>
      </c>
      <c r="E28" s="6"/>
      <c r="F28" t="s">
        <v>240</v>
      </c>
      <c r="G28" s="6" t="s">
        <v>241</v>
      </c>
      <c r="H28" s="6" t="s">
        <v>242</v>
      </c>
      <c r="I28" s="34">
        <v>68132</v>
      </c>
      <c r="J28" s="34" t="s">
        <v>86</v>
      </c>
      <c r="K28" s="35" t="s">
        <v>37</v>
      </c>
      <c r="L28" s="6" t="s">
        <v>166</v>
      </c>
      <c r="M28" s="36" t="s">
        <v>37</v>
      </c>
      <c r="N28" s="52">
        <v>21490</v>
      </c>
      <c r="O28" s="41">
        <v>2620</v>
      </c>
      <c r="P28" s="55"/>
      <c r="Q28" s="69">
        <v>2796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56"/>
      <c r="AD28" s="43">
        <v>0</v>
      </c>
      <c r="AE28" s="43">
        <f t="shared" si="0"/>
        <v>18870</v>
      </c>
      <c r="AF28" s="59">
        <f t="shared" si="1"/>
        <v>0.87808282922289438</v>
      </c>
      <c r="AG28" s="38" t="s">
        <v>618</v>
      </c>
      <c r="AH28" s="6"/>
      <c r="AI28" s="6"/>
      <c r="AJ28" s="6"/>
    </row>
    <row r="29" spans="1:36" s="64" customFormat="1" ht="75" x14ac:dyDescent="0.25">
      <c r="A29" s="64" t="s">
        <v>574</v>
      </c>
      <c r="B29" s="64" t="s">
        <v>575</v>
      </c>
      <c r="C29" s="8" t="s">
        <v>598</v>
      </c>
      <c r="D29" s="8" t="s">
        <v>597</v>
      </c>
      <c r="E29" s="8"/>
      <c r="F29" s="8" t="s">
        <v>599</v>
      </c>
      <c r="G29" s="8" t="s">
        <v>350</v>
      </c>
      <c r="H29" s="8" t="s">
        <v>43</v>
      </c>
      <c r="I29" s="66" t="s">
        <v>600</v>
      </c>
      <c r="J29" s="66" t="s">
        <v>86</v>
      </c>
      <c r="K29" s="71" t="s">
        <v>37</v>
      </c>
      <c r="L29" s="25">
        <v>42094</v>
      </c>
      <c r="M29" s="72" t="s">
        <v>37</v>
      </c>
      <c r="N29" s="52">
        <v>21490</v>
      </c>
      <c r="O29" s="43">
        <v>1004</v>
      </c>
      <c r="P29" s="53">
        <v>250</v>
      </c>
      <c r="Q29" s="43"/>
      <c r="R29" s="43"/>
      <c r="S29" s="43"/>
      <c r="T29" s="43">
        <v>4375</v>
      </c>
      <c r="U29" s="43"/>
      <c r="V29" s="43"/>
      <c r="W29" s="43"/>
      <c r="X29" s="43"/>
      <c r="Y29" s="43"/>
      <c r="Z29" s="43"/>
      <c r="AA29" s="43"/>
      <c r="AB29" s="43"/>
      <c r="AC29" s="56"/>
      <c r="AD29" s="43">
        <f t="shared" ref="AD29:AD50" si="4">SUM(P29:AB29)</f>
        <v>4625</v>
      </c>
      <c r="AE29" s="43">
        <f t="shared" si="0"/>
        <v>15861</v>
      </c>
      <c r="AF29" s="59">
        <f t="shared" si="1"/>
        <v>0.73806421591437876</v>
      </c>
      <c r="AG29" s="9" t="s">
        <v>620</v>
      </c>
      <c r="AH29" s="8"/>
      <c r="AI29" s="8"/>
      <c r="AJ29" s="8"/>
    </row>
    <row r="30" spans="1:36" ht="45" x14ac:dyDescent="0.25">
      <c r="A30" s="70" t="s">
        <v>397</v>
      </c>
      <c r="B30" s="70" t="s">
        <v>398</v>
      </c>
      <c r="C30" s="8" t="s">
        <v>399</v>
      </c>
      <c r="D30" s="8" t="s">
        <v>400</v>
      </c>
      <c r="F30" s="8" t="s">
        <v>401</v>
      </c>
      <c r="G30" s="8" t="s">
        <v>22</v>
      </c>
      <c r="H30" s="8" t="s">
        <v>23</v>
      </c>
      <c r="I30" s="66">
        <v>98513</v>
      </c>
      <c r="J30" s="66" t="s">
        <v>86</v>
      </c>
      <c r="K30" s="71" t="s">
        <v>36</v>
      </c>
      <c r="L30" s="8" t="s">
        <v>391</v>
      </c>
      <c r="M30" s="72" t="s">
        <v>38</v>
      </c>
      <c r="N30" s="52">
        <v>9126</v>
      </c>
      <c r="O30" s="43">
        <v>1023</v>
      </c>
      <c r="P30" s="53"/>
      <c r="Q30" s="9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56">
        <v>0</v>
      </c>
      <c r="AD30" s="43">
        <f t="shared" si="4"/>
        <v>0</v>
      </c>
      <c r="AE30" s="43">
        <f t="shared" si="0"/>
        <v>8103</v>
      </c>
      <c r="AF30" s="59">
        <f t="shared" si="1"/>
        <v>0.88790269559500323</v>
      </c>
      <c r="AG30" s="9" t="s">
        <v>615</v>
      </c>
      <c r="AI30" s="43">
        <f>SUM(Q27:Q44)</f>
        <v>18075</v>
      </c>
    </row>
    <row r="31" spans="1:36" x14ac:dyDescent="0.25">
      <c r="A31" s="64" t="s">
        <v>402</v>
      </c>
      <c r="B31" s="64" t="s">
        <v>403</v>
      </c>
      <c r="C31" s="6" t="s">
        <v>404</v>
      </c>
      <c r="D31" s="6" t="s">
        <v>405</v>
      </c>
      <c r="E31" s="6"/>
      <c r="F31" s="6" t="s">
        <v>406</v>
      </c>
      <c r="G31" s="6" t="s">
        <v>407</v>
      </c>
      <c r="H31" s="6" t="s">
        <v>23</v>
      </c>
      <c r="I31" s="34" t="s">
        <v>408</v>
      </c>
      <c r="J31" s="34" t="s">
        <v>86</v>
      </c>
      <c r="K31" s="35" t="s">
        <v>36</v>
      </c>
      <c r="L31" s="6" t="s">
        <v>224</v>
      </c>
      <c r="M31" s="36" t="s">
        <v>38</v>
      </c>
      <c r="N31" s="52">
        <v>9126</v>
      </c>
      <c r="O31" s="41">
        <v>9196</v>
      </c>
      <c r="P31" s="55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56"/>
      <c r="AD31" s="43">
        <f t="shared" si="4"/>
        <v>0</v>
      </c>
      <c r="AE31" s="43">
        <f t="shared" si="0"/>
        <v>-70</v>
      </c>
      <c r="AF31" s="59">
        <f t="shared" si="1"/>
        <v>-7.6703922857769011E-3</v>
      </c>
      <c r="AG31" s="38"/>
      <c r="AH31" s="6"/>
      <c r="AI31" s="6"/>
      <c r="AJ31" s="6"/>
    </row>
    <row r="32" spans="1:36" x14ac:dyDescent="0.25">
      <c r="A32" s="64" t="s">
        <v>641</v>
      </c>
      <c r="B32" s="64" t="s">
        <v>642</v>
      </c>
      <c r="C32" s="6" t="s">
        <v>643</v>
      </c>
      <c r="D32" s="6"/>
      <c r="E32" s="6"/>
      <c r="F32" s="6"/>
      <c r="G32" s="6"/>
      <c r="H32" s="6"/>
      <c r="I32" s="34"/>
      <c r="J32" s="34" t="s">
        <v>86</v>
      </c>
      <c r="K32" s="35" t="s">
        <v>37</v>
      </c>
      <c r="L32" s="37">
        <v>42059</v>
      </c>
      <c r="M32" s="36" t="s">
        <v>38</v>
      </c>
      <c r="N32" s="52">
        <v>9126</v>
      </c>
      <c r="O32" s="41">
        <v>3689</v>
      </c>
      <c r="P32" s="55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56"/>
      <c r="AD32" s="43">
        <f t="shared" si="4"/>
        <v>0</v>
      </c>
      <c r="AE32" s="43">
        <f t="shared" si="0"/>
        <v>5437</v>
      </c>
      <c r="AF32" s="59">
        <f t="shared" si="1"/>
        <v>0.5957703265395573</v>
      </c>
      <c r="AG32" s="38"/>
      <c r="AH32" s="6"/>
      <c r="AI32" s="6"/>
      <c r="AJ32" s="6"/>
    </row>
    <row r="33" spans="1:36" x14ac:dyDescent="0.25">
      <c r="A33" s="6" t="s">
        <v>243</v>
      </c>
      <c r="B33" s="6" t="s">
        <v>244</v>
      </c>
      <c r="C33" s="6" t="s">
        <v>245</v>
      </c>
      <c r="D33" s="6" t="s">
        <v>246</v>
      </c>
      <c r="E33" s="6"/>
      <c r="F33" s="6" t="s">
        <v>247</v>
      </c>
      <c r="G33" s="6" t="s">
        <v>248</v>
      </c>
      <c r="H33" s="6" t="s">
        <v>85</v>
      </c>
      <c r="I33" s="34">
        <v>24503</v>
      </c>
      <c r="J33" s="34" t="s">
        <v>86</v>
      </c>
      <c r="K33" s="35" t="s">
        <v>37</v>
      </c>
      <c r="L33" s="6" t="s">
        <v>166</v>
      </c>
      <c r="M33" s="36" t="s">
        <v>37</v>
      </c>
      <c r="N33" s="52">
        <v>21490</v>
      </c>
      <c r="O33" s="41">
        <v>0</v>
      </c>
      <c r="P33" s="55"/>
      <c r="Q33" s="41">
        <v>5376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56"/>
      <c r="AD33" s="43">
        <f t="shared" si="4"/>
        <v>5376</v>
      </c>
      <c r="AE33" s="43">
        <f t="shared" si="0"/>
        <v>16114</v>
      </c>
      <c r="AF33" s="59">
        <f t="shared" si="1"/>
        <v>0.74983713355048864</v>
      </c>
      <c r="AG33" s="38"/>
      <c r="AH33" s="6"/>
      <c r="AI33" s="6"/>
      <c r="AJ33" s="6"/>
    </row>
    <row r="34" spans="1:36" x14ac:dyDescent="0.25">
      <c r="A34" s="6" t="s">
        <v>409</v>
      </c>
      <c r="B34" s="6" t="s">
        <v>410</v>
      </c>
      <c r="C34" s="6" t="s">
        <v>411</v>
      </c>
      <c r="D34" s="6" t="s">
        <v>412</v>
      </c>
      <c r="E34" s="6"/>
      <c r="F34" s="6" t="s">
        <v>413</v>
      </c>
      <c r="G34" s="6" t="s">
        <v>22</v>
      </c>
      <c r="H34" s="6" t="s">
        <v>23</v>
      </c>
      <c r="I34" s="34" t="s">
        <v>414</v>
      </c>
      <c r="J34" s="34" t="s">
        <v>87</v>
      </c>
      <c r="K34" s="35" t="s">
        <v>36</v>
      </c>
      <c r="L34" s="6" t="s">
        <v>415</v>
      </c>
      <c r="M34" s="36" t="s">
        <v>38</v>
      </c>
      <c r="N34" s="52">
        <v>7302</v>
      </c>
      <c r="O34" s="41">
        <v>9639</v>
      </c>
      <c r="P34" s="55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56"/>
      <c r="AD34" s="43">
        <f t="shared" si="4"/>
        <v>0</v>
      </c>
      <c r="AE34" s="43">
        <f t="shared" si="0"/>
        <v>-2337</v>
      </c>
      <c r="AF34" s="59">
        <f t="shared" si="1"/>
        <v>-0.32004930156121608</v>
      </c>
      <c r="AG34" s="38"/>
      <c r="AH34" s="6"/>
      <c r="AI34" s="6"/>
    </row>
    <row r="35" spans="1:36" ht="45" x14ac:dyDescent="0.25">
      <c r="A35" s="8" t="s">
        <v>104</v>
      </c>
      <c r="B35" s="8" t="s">
        <v>416</v>
      </c>
      <c r="C35" s="8" t="s">
        <v>417</v>
      </c>
      <c r="D35" s="8" t="s">
        <v>105</v>
      </c>
      <c r="E35" s="8">
        <v>3605818023</v>
      </c>
      <c r="F35" s="8" t="s">
        <v>418</v>
      </c>
      <c r="G35" s="8" t="s">
        <v>22</v>
      </c>
      <c r="H35" s="8" t="s">
        <v>23</v>
      </c>
      <c r="I35" s="66">
        <v>98502</v>
      </c>
      <c r="J35" s="66" t="s">
        <v>86</v>
      </c>
      <c r="K35" s="71" t="s">
        <v>37</v>
      </c>
      <c r="L35" s="8" t="s">
        <v>254</v>
      </c>
      <c r="M35" s="72" t="s">
        <v>38</v>
      </c>
      <c r="N35" s="52">
        <v>9126</v>
      </c>
      <c r="O35" s="43">
        <v>2800</v>
      </c>
      <c r="P35" s="53">
        <v>500</v>
      </c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56">
        <v>0</v>
      </c>
      <c r="AD35" s="43">
        <f t="shared" si="4"/>
        <v>500</v>
      </c>
      <c r="AE35" s="43">
        <f t="shared" ref="AE35:AE66" si="5">N35-(O35+AC35+AD35)</f>
        <v>5826</v>
      </c>
      <c r="AF35" s="59">
        <f t="shared" ref="AF35:AF66" si="6">AE35/N35</f>
        <v>0.63839579224194609</v>
      </c>
      <c r="AG35" s="9" t="s">
        <v>644</v>
      </c>
    </row>
    <row r="36" spans="1:36" ht="45" x14ac:dyDescent="0.25">
      <c r="A36" s="70" t="s">
        <v>419</v>
      </c>
      <c r="B36" s="70" t="s">
        <v>420</v>
      </c>
      <c r="C36" s="8" t="s">
        <v>421</v>
      </c>
      <c r="D36" s="8" t="s">
        <v>422</v>
      </c>
      <c r="F36" s="8" t="s">
        <v>423</v>
      </c>
      <c r="G36" s="8" t="s">
        <v>22</v>
      </c>
      <c r="H36" s="8" t="s">
        <v>23</v>
      </c>
      <c r="I36" s="66">
        <v>98502</v>
      </c>
      <c r="J36" s="66" t="s">
        <v>86</v>
      </c>
      <c r="K36" s="71" t="s">
        <v>36</v>
      </c>
      <c r="L36" s="8" t="s">
        <v>301</v>
      </c>
      <c r="M36" s="72" t="s">
        <v>38</v>
      </c>
      <c r="N36" s="52">
        <v>9126</v>
      </c>
      <c r="O36" s="43">
        <v>756</v>
      </c>
      <c r="P36" s="53"/>
      <c r="Q36" s="9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56">
        <v>0</v>
      </c>
      <c r="AD36" s="43">
        <f t="shared" si="4"/>
        <v>0</v>
      </c>
      <c r="AE36" s="43">
        <f t="shared" si="5"/>
        <v>8370</v>
      </c>
      <c r="AF36" s="59">
        <f t="shared" si="6"/>
        <v>0.91715976331360949</v>
      </c>
      <c r="AG36" s="9" t="s">
        <v>615</v>
      </c>
    </row>
    <row r="37" spans="1:36" ht="30" x14ac:dyDescent="0.25">
      <c r="A37" s="8" t="s">
        <v>106</v>
      </c>
      <c r="B37" s="8" t="s">
        <v>107</v>
      </c>
      <c r="C37" s="6" t="s">
        <v>158</v>
      </c>
      <c r="D37" s="6" t="s">
        <v>108</v>
      </c>
      <c r="E37" s="6">
        <v>3045499092</v>
      </c>
      <c r="F37" s="6" t="s">
        <v>159</v>
      </c>
      <c r="G37" s="6" t="s">
        <v>109</v>
      </c>
      <c r="H37" s="6" t="s">
        <v>23</v>
      </c>
      <c r="I37" s="34">
        <v>98070</v>
      </c>
      <c r="J37" s="34" t="s">
        <v>86</v>
      </c>
      <c r="K37" s="35" t="s">
        <v>37</v>
      </c>
      <c r="L37" s="6" t="s">
        <v>160</v>
      </c>
      <c r="M37" s="36" t="s">
        <v>41</v>
      </c>
      <c r="N37" s="52">
        <v>9126</v>
      </c>
      <c r="O37" s="41">
        <v>0</v>
      </c>
      <c r="P37" s="53">
        <v>1500</v>
      </c>
      <c r="Q37" s="44">
        <v>327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56"/>
      <c r="AD37" s="43">
        <f t="shared" si="4"/>
        <v>1827</v>
      </c>
      <c r="AE37" s="43">
        <f t="shared" si="5"/>
        <v>7299</v>
      </c>
      <c r="AF37" s="59">
        <f t="shared" si="6"/>
        <v>0.79980276134122286</v>
      </c>
      <c r="AG37" s="38" t="s">
        <v>578</v>
      </c>
      <c r="AH37" s="6"/>
      <c r="AI37" s="6"/>
    </row>
    <row r="38" spans="1:36" x14ac:dyDescent="0.25">
      <c r="A38" s="64" t="s">
        <v>424</v>
      </c>
      <c r="B38" s="64" t="s">
        <v>425</v>
      </c>
      <c r="C38" s="6" t="s">
        <v>426</v>
      </c>
      <c r="D38" s="6" t="s">
        <v>427</v>
      </c>
      <c r="E38" s="6"/>
      <c r="F38" s="6" t="s">
        <v>428</v>
      </c>
      <c r="G38" s="6" t="s">
        <v>429</v>
      </c>
      <c r="H38" s="6" t="s">
        <v>23</v>
      </c>
      <c r="I38" s="34" t="s">
        <v>430</v>
      </c>
      <c r="J38" s="34" t="s">
        <v>86</v>
      </c>
      <c r="K38" s="35" t="s">
        <v>36</v>
      </c>
      <c r="L38" s="6" t="s">
        <v>224</v>
      </c>
      <c r="M38" s="36" t="s">
        <v>38</v>
      </c>
      <c r="N38" s="52">
        <v>9126</v>
      </c>
      <c r="O38" s="41">
        <v>0</v>
      </c>
      <c r="P38" s="55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77">
        <v>2100</v>
      </c>
      <c r="AD38" s="43">
        <f t="shared" si="4"/>
        <v>0</v>
      </c>
      <c r="AE38" s="43">
        <f t="shared" si="5"/>
        <v>7026</v>
      </c>
      <c r="AF38" s="59">
        <f t="shared" si="6"/>
        <v>0.76988823142669294</v>
      </c>
      <c r="AG38" s="38"/>
      <c r="AH38" s="6"/>
      <c r="AI38" s="6"/>
      <c r="AJ38" s="6"/>
    </row>
    <row r="39" spans="1:36" ht="75" x14ac:dyDescent="0.25">
      <c r="A39" s="8" t="s">
        <v>96</v>
      </c>
      <c r="B39" s="8" t="s">
        <v>97</v>
      </c>
      <c r="C39" s="8" t="s">
        <v>110</v>
      </c>
      <c r="D39" s="8" t="s">
        <v>111</v>
      </c>
      <c r="E39" s="8" t="s">
        <v>112</v>
      </c>
      <c r="F39" s="8" t="s">
        <v>431</v>
      </c>
      <c r="G39" s="8" t="s">
        <v>22</v>
      </c>
      <c r="H39" s="8" t="s">
        <v>23</v>
      </c>
      <c r="I39" s="66">
        <v>98513</v>
      </c>
      <c r="J39" s="8" t="s">
        <v>87</v>
      </c>
      <c r="K39" s="71" t="s">
        <v>36</v>
      </c>
      <c r="L39" s="8" t="s">
        <v>276</v>
      </c>
      <c r="M39" s="72" t="s">
        <v>38</v>
      </c>
      <c r="N39" s="52">
        <v>7302</v>
      </c>
      <c r="O39" s="43">
        <v>814</v>
      </c>
      <c r="P39" s="53">
        <v>500</v>
      </c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56">
        <v>0</v>
      </c>
      <c r="AD39" s="43">
        <f t="shared" si="4"/>
        <v>500</v>
      </c>
      <c r="AE39" s="43">
        <f t="shared" si="5"/>
        <v>5988</v>
      </c>
      <c r="AF39" s="59">
        <f t="shared" si="6"/>
        <v>0.82004930156121614</v>
      </c>
      <c r="AG39" s="9" t="s">
        <v>616</v>
      </c>
    </row>
    <row r="40" spans="1:36" x14ac:dyDescent="0.25">
      <c r="A40" s="70" t="s">
        <v>249</v>
      </c>
      <c r="B40" s="70" t="s">
        <v>250</v>
      </c>
      <c r="C40" s="6" t="s">
        <v>251</v>
      </c>
      <c r="D40" s="6" t="s">
        <v>252</v>
      </c>
      <c r="E40" s="6"/>
      <c r="F40" s="6" t="s">
        <v>253</v>
      </c>
      <c r="G40" s="6" t="s">
        <v>22</v>
      </c>
      <c r="H40" s="6" t="s">
        <v>23</v>
      </c>
      <c r="I40" s="34">
        <v>98501</v>
      </c>
      <c r="J40" s="34" t="s">
        <v>86</v>
      </c>
      <c r="K40" s="35" t="s">
        <v>36</v>
      </c>
      <c r="L40" s="6" t="s">
        <v>254</v>
      </c>
      <c r="M40" s="36" t="s">
        <v>37</v>
      </c>
      <c r="N40" s="52">
        <v>21490</v>
      </c>
      <c r="O40" s="41">
        <v>0</v>
      </c>
      <c r="P40" s="55"/>
      <c r="Q40" s="93">
        <v>4200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56"/>
      <c r="AD40" s="43">
        <f t="shared" si="4"/>
        <v>4200</v>
      </c>
      <c r="AE40" s="43">
        <f t="shared" si="5"/>
        <v>17290</v>
      </c>
      <c r="AF40" s="59">
        <f t="shared" si="6"/>
        <v>0.80456026058631924</v>
      </c>
      <c r="AG40" s="38"/>
      <c r="AH40" s="6"/>
      <c r="AI40" s="6"/>
      <c r="AJ40" s="6"/>
    </row>
    <row r="41" spans="1:36" s="6" customFormat="1" x14ac:dyDescent="0.25">
      <c r="A41" s="6" t="s">
        <v>255</v>
      </c>
      <c r="B41" s="6" t="s">
        <v>256</v>
      </c>
      <c r="C41" s="6" t="s">
        <v>257</v>
      </c>
      <c r="D41" s="6" t="s">
        <v>258</v>
      </c>
      <c r="F41" s="6" t="s">
        <v>259</v>
      </c>
      <c r="G41" s="6" t="s">
        <v>260</v>
      </c>
      <c r="H41" s="6" t="s">
        <v>261</v>
      </c>
      <c r="I41" s="34">
        <v>45370</v>
      </c>
      <c r="J41" s="34" t="s">
        <v>86</v>
      </c>
      <c r="K41" s="35" t="s">
        <v>37</v>
      </c>
      <c r="L41" s="6" t="s">
        <v>262</v>
      </c>
      <c r="M41" s="36" t="s">
        <v>37</v>
      </c>
      <c r="N41" s="52">
        <v>21490</v>
      </c>
      <c r="O41" s="41">
        <v>0</v>
      </c>
      <c r="P41" s="55"/>
      <c r="Q41" s="41">
        <v>5376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56"/>
      <c r="AD41" s="43">
        <f t="shared" si="4"/>
        <v>5376</v>
      </c>
      <c r="AE41" s="43">
        <f t="shared" si="5"/>
        <v>16114</v>
      </c>
      <c r="AF41" s="59">
        <f t="shared" si="6"/>
        <v>0.74983713355048864</v>
      </c>
      <c r="AG41" s="38"/>
    </row>
    <row r="42" spans="1:36" s="6" customFormat="1" x14ac:dyDescent="0.25">
      <c r="A42" s="6" t="s">
        <v>432</v>
      </c>
      <c r="B42" s="6" t="s">
        <v>24</v>
      </c>
      <c r="C42" s="6" t="s">
        <v>433</v>
      </c>
      <c r="D42" s="6" t="s">
        <v>434</v>
      </c>
      <c r="F42" s="6" t="s">
        <v>435</v>
      </c>
      <c r="G42" s="6" t="s">
        <v>436</v>
      </c>
      <c r="H42" s="6" t="s">
        <v>23</v>
      </c>
      <c r="I42" s="34">
        <v>98532</v>
      </c>
      <c r="J42" s="34" t="s">
        <v>86</v>
      </c>
      <c r="K42" s="35" t="s">
        <v>36</v>
      </c>
      <c r="L42" s="6" t="s">
        <v>437</v>
      </c>
      <c r="M42" s="36" t="s">
        <v>38</v>
      </c>
      <c r="N42" s="52">
        <v>9126</v>
      </c>
      <c r="O42" s="41">
        <v>5440</v>
      </c>
      <c r="P42" s="55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56"/>
      <c r="AD42" s="43">
        <f t="shared" si="4"/>
        <v>0</v>
      </c>
      <c r="AE42" s="43">
        <f t="shared" si="5"/>
        <v>3686</v>
      </c>
      <c r="AF42" s="59">
        <f t="shared" si="6"/>
        <v>0.40390094236248081</v>
      </c>
      <c r="AG42" s="38"/>
    </row>
    <row r="43" spans="1:36" s="6" customFormat="1" x14ac:dyDescent="0.25">
      <c r="A43" s="6" t="s">
        <v>113</v>
      </c>
      <c r="B43" s="6" t="s">
        <v>114</v>
      </c>
      <c r="C43" s="6" t="s">
        <v>438</v>
      </c>
      <c r="D43" s="6" t="s">
        <v>439</v>
      </c>
      <c r="E43" s="6" t="s">
        <v>115</v>
      </c>
      <c r="F43" s="6" t="s">
        <v>116</v>
      </c>
      <c r="G43" s="6" t="s">
        <v>25</v>
      </c>
      <c r="H43" s="6" t="s">
        <v>23</v>
      </c>
      <c r="I43" s="34">
        <v>98125</v>
      </c>
      <c r="J43" s="34" t="s">
        <v>86</v>
      </c>
      <c r="K43" s="35" t="s">
        <v>37</v>
      </c>
      <c r="L43" s="6" t="s">
        <v>440</v>
      </c>
      <c r="M43" s="36" t="s">
        <v>38</v>
      </c>
      <c r="N43" s="52">
        <v>9126</v>
      </c>
      <c r="O43" s="41">
        <v>2946</v>
      </c>
      <c r="P43" s="53">
        <v>1500</v>
      </c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56">
        <v>0</v>
      </c>
      <c r="AD43" s="43">
        <f t="shared" si="4"/>
        <v>1500</v>
      </c>
      <c r="AE43" s="43">
        <f t="shared" si="5"/>
        <v>4680</v>
      </c>
      <c r="AF43" s="59">
        <f t="shared" si="6"/>
        <v>0.51282051282051277</v>
      </c>
      <c r="AG43" s="38" t="s">
        <v>569</v>
      </c>
    </row>
    <row r="44" spans="1:36" s="6" customFormat="1" x14ac:dyDescent="0.25">
      <c r="A44" s="6" t="s">
        <v>441</v>
      </c>
      <c r="B44" s="6" t="s">
        <v>442</v>
      </c>
      <c r="C44" s="6" t="s">
        <v>443</v>
      </c>
      <c r="D44" s="6" t="s">
        <v>444</v>
      </c>
      <c r="F44" s="6" t="s">
        <v>445</v>
      </c>
      <c r="G44" s="6" t="s">
        <v>446</v>
      </c>
      <c r="H44" s="6" t="s">
        <v>23</v>
      </c>
      <c r="I44" s="34">
        <v>98499</v>
      </c>
      <c r="J44" s="34" t="s">
        <v>86</v>
      </c>
      <c r="K44" s="35" t="s">
        <v>36</v>
      </c>
      <c r="L44" s="6" t="s">
        <v>301</v>
      </c>
      <c r="M44" s="36" t="s">
        <v>38</v>
      </c>
      <c r="N44" s="52">
        <v>9126</v>
      </c>
      <c r="O44" s="41">
        <v>2411</v>
      </c>
      <c r="P44" s="55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56"/>
      <c r="AD44" s="43">
        <f t="shared" si="4"/>
        <v>0</v>
      </c>
      <c r="AE44" s="43">
        <f t="shared" si="5"/>
        <v>6715</v>
      </c>
      <c r="AF44" s="59">
        <f t="shared" si="6"/>
        <v>0.73580977427131278</v>
      </c>
      <c r="AG44" s="38"/>
      <c r="AJ44" s="8"/>
    </row>
    <row r="45" spans="1:36" s="6" customFormat="1" x14ac:dyDescent="0.25">
      <c r="A45" s="8" t="s">
        <v>447</v>
      </c>
      <c r="B45" s="6" t="s">
        <v>448</v>
      </c>
      <c r="C45" s="6" t="s">
        <v>449</v>
      </c>
      <c r="D45" s="6" t="s">
        <v>450</v>
      </c>
      <c r="F45" s="6" t="s">
        <v>451</v>
      </c>
      <c r="G45" s="6" t="s">
        <v>452</v>
      </c>
      <c r="H45" s="6" t="s">
        <v>23</v>
      </c>
      <c r="I45" s="34">
        <v>98392</v>
      </c>
      <c r="J45" s="34" t="s">
        <v>86</v>
      </c>
      <c r="K45" s="35" t="s">
        <v>37</v>
      </c>
      <c r="L45" s="6" t="s">
        <v>276</v>
      </c>
      <c r="M45" s="36" t="s">
        <v>38</v>
      </c>
      <c r="N45" s="52">
        <v>9126</v>
      </c>
      <c r="O45" s="41">
        <v>0</v>
      </c>
      <c r="P45" s="55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56">
        <v>2100</v>
      </c>
      <c r="AD45" s="43">
        <f t="shared" si="4"/>
        <v>0</v>
      </c>
      <c r="AE45" s="43">
        <f t="shared" si="5"/>
        <v>7026</v>
      </c>
      <c r="AF45" s="59">
        <f t="shared" si="6"/>
        <v>0.76988823142669294</v>
      </c>
      <c r="AG45" s="38"/>
    </row>
    <row r="46" spans="1:36" s="6" customFormat="1" x14ac:dyDescent="0.25">
      <c r="A46" s="6" t="s">
        <v>263</v>
      </c>
      <c r="B46" s="6" t="s">
        <v>264</v>
      </c>
      <c r="C46" s="6" t="s">
        <v>265</v>
      </c>
      <c r="D46" s="6" t="s">
        <v>266</v>
      </c>
      <c r="F46" s="6" t="s">
        <v>267</v>
      </c>
      <c r="G46" s="6" t="s">
        <v>268</v>
      </c>
      <c r="H46" s="6" t="s">
        <v>269</v>
      </c>
      <c r="I46" s="34">
        <v>99709</v>
      </c>
      <c r="J46" s="34" t="s">
        <v>86</v>
      </c>
      <c r="K46" s="35" t="s">
        <v>37</v>
      </c>
      <c r="L46" s="6" t="s">
        <v>270</v>
      </c>
      <c r="M46" s="36" t="s">
        <v>37</v>
      </c>
      <c r="N46" s="52">
        <v>21490</v>
      </c>
      <c r="O46" s="42">
        <v>28408</v>
      </c>
      <c r="P46" s="55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56"/>
      <c r="AD46" s="44">
        <f t="shared" si="4"/>
        <v>0</v>
      </c>
      <c r="AE46" s="43">
        <f t="shared" si="5"/>
        <v>-6918</v>
      </c>
      <c r="AF46" s="59">
        <f t="shared" si="6"/>
        <v>-0.32191717077710563</v>
      </c>
      <c r="AG46" s="38"/>
    </row>
    <row r="47" spans="1:36" s="6" customFormat="1" x14ac:dyDescent="0.25">
      <c r="A47" s="6" t="s">
        <v>453</v>
      </c>
      <c r="B47" s="6" t="s">
        <v>454</v>
      </c>
      <c r="C47" s="6" t="s">
        <v>455</v>
      </c>
      <c r="D47" s="6" t="s">
        <v>456</v>
      </c>
      <c r="F47" s="6" t="s">
        <v>457</v>
      </c>
      <c r="G47" s="6" t="s">
        <v>458</v>
      </c>
      <c r="H47" s="6" t="s">
        <v>23</v>
      </c>
      <c r="I47" s="34">
        <v>98033</v>
      </c>
      <c r="J47" s="34" t="s">
        <v>86</v>
      </c>
      <c r="K47" s="35" t="s">
        <v>36</v>
      </c>
      <c r="L47" s="6" t="s">
        <v>276</v>
      </c>
      <c r="M47" s="36" t="s">
        <v>38</v>
      </c>
      <c r="N47" s="52">
        <v>9126</v>
      </c>
      <c r="O47" s="41">
        <v>5711</v>
      </c>
      <c r="P47" s="55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56"/>
      <c r="AD47" s="43">
        <f t="shared" si="4"/>
        <v>0</v>
      </c>
      <c r="AE47" s="43">
        <f t="shared" si="5"/>
        <v>3415</v>
      </c>
      <c r="AF47" s="59">
        <f t="shared" si="6"/>
        <v>0.37420556651325881</v>
      </c>
      <c r="AG47" s="38"/>
    </row>
    <row r="48" spans="1:36" s="6" customFormat="1" x14ac:dyDescent="0.25">
      <c r="A48" s="70" t="s">
        <v>271</v>
      </c>
      <c r="B48" s="70" t="s">
        <v>272</v>
      </c>
      <c r="C48" s="6" t="s">
        <v>273</v>
      </c>
      <c r="D48" s="6" t="s">
        <v>274</v>
      </c>
      <c r="F48" s="6" t="s">
        <v>275</v>
      </c>
      <c r="G48" s="6" t="s">
        <v>22</v>
      </c>
      <c r="H48" s="6" t="s">
        <v>23</v>
      </c>
      <c r="I48" s="34">
        <v>98505</v>
      </c>
      <c r="J48" s="34" t="s">
        <v>86</v>
      </c>
      <c r="K48" s="35" t="s">
        <v>36</v>
      </c>
      <c r="L48" s="6" t="s">
        <v>276</v>
      </c>
      <c r="M48" s="36" t="s">
        <v>37</v>
      </c>
      <c r="N48" s="52">
        <v>21490</v>
      </c>
      <c r="O48" s="41">
        <v>0</v>
      </c>
      <c r="P48" s="55"/>
      <c r="Q48" s="41"/>
      <c r="R48" s="41"/>
      <c r="S48" s="41"/>
      <c r="T48" s="41"/>
      <c r="U48" s="93">
        <v>1835</v>
      </c>
      <c r="V48" s="41"/>
      <c r="W48" s="41"/>
      <c r="X48" s="41">
        <v>2149</v>
      </c>
      <c r="Y48" s="41"/>
      <c r="Z48" s="41"/>
      <c r="AA48" s="41"/>
      <c r="AB48" s="41"/>
      <c r="AC48" s="56"/>
      <c r="AD48" s="43">
        <f t="shared" si="4"/>
        <v>3984</v>
      </c>
      <c r="AE48" s="43">
        <f t="shared" si="5"/>
        <v>17506</v>
      </c>
      <c r="AF48" s="59">
        <f t="shared" si="6"/>
        <v>0.8146114471847371</v>
      </c>
      <c r="AG48" s="38"/>
    </row>
    <row r="49" spans="1:36" s="6" customFormat="1" x14ac:dyDescent="0.25">
      <c r="A49" s="6" t="s">
        <v>459</v>
      </c>
      <c r="B49" s="6" t="s">
        <v>460</v>
      </c>
      <c r="C49" s="6" t="s">
        <v>461</v>
      </c>
      <c r="D49" s="6" t="s">
        <v>462</v>
      </c>
      <c r="F49" s="6" t="s">
        <v>463</v>
      </c>
      <c r="G49" s="6" t="s">
        <v>22</v>
      </c>
      <c r="H49" s="6" t="s">
        <v>23</v>
      </c>
      <c r="I49" s="34">
        <v>98502</v>
      </c>
      <c r="J49" s="34" t="s">
        <v>86</v>
      </c>
      <c r="K49" s="35" t="s">
        <v>36</v>
      </c>
      <c r="L49" s="6" t="s">
        <v>379</v>
      </c>
      <c r="M49" s="36" t="s">
        <v>38</v>
      </c>
      <c r="N49" s="52">
        <v>9126</v>
      </c>
      <c r="O49" s="41">
        <v>0</v>
      </c>
      <c r="P49" s="55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77">
        <v>2100</v>
      </c>
      <c r="AD49" s="43">
        <f t="shared" si="4"/>
        <v>0</v>
      </c>
      <c r="AE49" s="43">
        <f t="shared" si="5"/>
        <v>7026</v>
      </c>
      <c r="AF49" s="59">
        <f t="shared" si="6"/>
        <v>0.76988823142669294</v>
      </c>
      <c r="AG49" s="38"/>
    </row>
    <row r="50" spans="1:36" s="6" customFormat="1" x14ac:dyDescent="0.25">
      <c r="A50" s="8" t="s">
        <v>464</v>
      </c>
      <c r="B50" s="6" t="s">
        <v>465</v>
      </c>
      <c r="C50" s="6" t="s">
        <v>466</v>
      </c>
      <c r="D50" s="6" t="s">
        <v>467</v>
      </c>
      <c r="F50" s="6" t="s">
        <v>468</v>
      </c>
      <c r="G50" s="6" t="s">
        <v>22</v>
      </c>
      <c r="H50" s="6" t="s">
        <v>23</v>
      </c>
      <c r="I50" s="34">
        <v>98502</v>
      </c>
      <c r="J50" s="34" t="s">
        <v>86</v>
      </c>
      <c r="K50" s="35" t="s">
        <v>37</v>
      </c>
      <c r="L50" s="6" t="s">
        <v>415</v>
      </c>
      <c r="M50" s="36" t="s">
        <v>38</v>
      </c>
      <c r="N50" s="52">
        <v>9126</v>
      </c>
      <c r="O50" s="41">
        <v>34274</v>
      </c>
      <c r="P50" s="55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56"/>
      <c r="AD50" s="43">
        <f t="shared" si="4"/>
        <v>0</v>
      </c>
      <c r="AE50" s="43">
        <f t="shared" si="5"/>
        <v>-25148</v>
      </c>
      <c r="AF50" s="59">
        <f t="shared" si="6"/>
        <v>-2.7556432171816789</v>
      </c>
      <c r="AG50" s="38"/>
    </row>
    <row r="51" spans="1:36" s="6" customFormat="1" ht="45" x14ac:dyDescent="0.25">
      <c r="A51" s="6" t="s">
        <v>579</v>
      </c>
      <c r="B51" s="6" t="s">
        <v>580</v>
      </c>
      <c r="C51" s="6" t="s">
        <v>590</v>
      </c>
      <c r="D51" s="6" t="s">
        <v>594</v>
      </c>
      <c r="F51" s="67" t="s">
        <v>591</v>
      </c>
      <c r="G51" s="6" t="s">
        <v>592</v>
      </c>
      <c r="H51" s="6" t="s">
        <v>593</v>
      </c>
      <c r="I51" s="34"/>
      <c r="J51" s="34" t="s">
        <v>86</v>
      </c>
      <c r="K51" s="35" t="s">
        <v>37</v>
      </c>
      <c r="L51" s="6" t="s">
        <v>577</v>
      </c>
      <c r="M51" s="36" t="s">
        <v>37</v>
      </c>
      <c r="N51" s="52">
        <v>21490</v>
      </c>
      <c r="O51" s="41" t="s">
        <v>577</v>
      </c>
      <c r="P51" s="55"/>
      <c r="Q51" s="41"/>
      <c r="R51" s="41"/>
      <c r="S51" s="69">
        <f>N51/3</f>
        <v>7163.333333333333</v>
      </c>
      <c r="T51" s="41"/>
      <c r="U51" s="41"/>
      <c r="V51" s="41"/>
      <c r="W51" s="41"/>
      <c r="X51" s="41"/>
      <c r="Y51" s="41"/>
      <c r="Z51" s="41"/>
      <c r="AA51" s="41"/>
      <c r="AB51" s="41"/>
      <c r="AC51" s="56"/>
      <c r="AD51" s="43">
        <v>0</v>
      </c>
      <c r="AE51" s="43" t="e">
        <f t="shared" si="5"/>
        <v>#VALUE!</v>
      </c>
      <c r="AF51" s="59" t="e">
        <f t="shared" si="6"/>
        <v>#VALUE!</v>
      </c>
      <c r="AG51" s="38" t="s">
        <v>618</v>
      </c>
    </row>
    <row r="52" spans="1:36" s="6" customFormat="1" x14ac:dyDescent="0.25">
      <c r="A52" s="70" t="s">
        <v>277</v>
      </c>
      <c r="B52" s="70" t="s">
        <v>24</v>
      </c>
      <c r="C52" s="6" t="s">
        <v>278</v>
      </c>
      <c r="D52" s="6" t="s">
        <v>279</v>
      </c>
      <c r="F52" s="6" t="s">
        <v>280</v>
      </c>
      <c r="G52" s="6" t="s">
        <v>22</v>
      </c>
      <c r="H52" s="6" t="s">
        <v>23</v>
      </c>
      <c r="I52" s="34">
        <v>98502</v>
      </c>
      <c r="J52" s="34" t="s">
        <v>86</v>
      </c>
      <c r="K52" s="35" t="s">
        <v>36</v>
      </c>
      <c r="L52" s="6" t="s">
        <v>160</v>
      </c>
      <c r="M52" s="36" t="s">
        <v>37</v>
      </c>
      <c r="N52" s="52">
        <v>21490</v>
      </c>
      <c r="O52" s="41">
        <v>0</v>
      </c>
      <c r="P52" s="55"/>
      <c r="Q52" s="93">
        <v>4200</v>
      </c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56"/>
      <c r="AD52" s="43">
        <f t="shared" ref="AD52:AD70" si="7">SUM(P52:AB52)</f>
        <v>4200</v>
      </c>
      <c r="AE52" s="43">
        <f t="shared" si="5"/>
        <v>17290</v>
      </c>
      <c r="AF52" s="59">
        <f t="shared" si="6"/>
        <v>0.80456026058631924</v>
      </c>
      <c r="AG52" s="38"/>
    </row>
    <row r="53" spans="1:36" s="6" customFormat="1" x14ac:dyDescent="0.25">
      <c r="A53" s="64" t="s">
        <v>672</v>
      </c>
      <c r="B53" s="64" t="s">
        <v>673</v>
      </c>
      <c r="C53" s="6" t="s">
        <v>674</v>
      </c>
      <c r="I53" s="34"/>
      <c r="J53" s="34" t="s">
        <v>86</v>
      </c>
      <c r="K53" s="35" t="s">
        <v>37</v>
      </c>
      <c r="L53" s="37">
        <v>42088</v>
      </c>
      <c r="M53" s="36" t="s">
        <v>38</v>
      </c>
      <c r="N53" s="52">
        <v>9126</v>
      </c>
      <c r="O53" s="41">
        <v>4985</v>
      </c>
      <c r="P53" s="55"/>
      <c r="Q53" s="43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56"/>
      <c r="AD53" s="43">
        <f t="shared" si="7"/>
        <v>0</v>
      </c>
      <c r="AE53" s="43">
        <f t="shared" si="5"/>
        <v>4141</v>
      </c>
      <c r="AF53" s="59">
        <f t="shared" si="6"/>
        <v>0.45375849222003067</v>
      </c>
      <c r="AG53" s="38"/>
    </row>
    <row r="54" spans="1:36" s="6" customFormat="1" x14ac:dyDescent="0.25">
      <c r="A54" s="6" t="s">
        <v>161</v>
      </c>
      <c r="B54" s="6" t="s">
        <v>162</v>
      </c>
      <c r="C54" s="6" t="s">
        <v>163</v>
      </c>
      <c r="D54" s="6" t="s">
        <v>164</v>
      </c>
      <c r="F54" s="6" t="s">
        <v>165</v>
      </c>
      <c r="G54" s="6" t="s">
        <v>22</v>
      </c>
      <c r="H54" s="6" t="s">
        <v>23</v>
      </c>
      <c r="I54" s="34">
        <v>98516</v>
      </c>
      <c r="J54" s="34" t="s">
        <v>86</v>
      </c>
      <c r="K54" s="35" t="s">
        <v>37</v>
      </c>
      <c r="L54" s="6" t="s">
        <v>166</v>
      </c>
      <c r="M54" s="36" t="s">
        <v>41</v>
      </c>
      <c r="N54" s="52">
        <v>9126</v>
      </c>
      <c r="O54" s="41">
        <v>255686</v>
      </c>
      <c r="P54" s="55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56"/>
      <c r="AD54" s="43">
        <f t="shared" si="7"/>
        <v>0</v>
      </c>
      <c r="AE54" s="43">
        <f t="shared" si="5"/>
        <v>-246560</v>
      </c>
      <c r="AF54" s="59">
        <f t="shared" si="6"/>
        <v>-27.017313171159326</v>
      </c>
      <c r="AG54" s="38"/>
    </row>
    <row r="55" spans="1:36" s="6" customFormat="1" x14ac:dyDescent="0.25">
      <c r="A55" s="8" t="s">
        <v>94</v>
      </c>
      <c r="B55" s="8" t="s">
        <v>93</v>
      </c>
      <c r="C55" s="8" t="s">
        <v>95</v>
      </c>
      <c r="D55" s="6" t="s">
        <v>595</v>
      </c>
      <c r="E55" s="8"/>
      <c r="F55" s="6" t="s">
        <v>596</v>
      </c>
      <c r="G55" s="8" t="s">
        <v>22</v>
      </c>
      <c r="H55" s="8" t="s">
        <v>23</v>
      </c>
      <c r="I55" s="66">
        <v>98502</v>
      </c>
      <c r="J55" s="34" t="s">
        <v>86</v>
      </c>
      <c r="K55" s="8" t="s">
        <v>36</v>
      </c>
      <c r="L55" s="25" t="s">
        <v>571</v>
      </c>
      <c r="M55" s="8" t="s">
        <v>38</v>
      </c>
      <c r="N55" s="52">
        <v>9126</v>
      </c>
      <c r="O55" s="43" t="s">
        <v>577</v>
      </c>
      <c r="P55" s="53">
        <v>1000</v>
      </c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56"/>
      <c r="AD55" s="43">
        <f t="shared" si="7"/>
        <v>1000</v>
      </c>
      <c r="AE55" s="43" t="e">
        <f t="shared" si="5"/>
        <v>#VALUE!</v>
      </c>
      <c r="AF55" s="59" t="e">
        <f t="shared" si="6"/>
        <v>#VALUE!</v>
      </c>
      <c r="AG55" s="9" t="s">
        <v>91</v>
      </c>
      <c r="AH55" s="8"/>
      <c r="AI55" s="8"/>
      <c r="AJ55" s="8"/>
    </row>
    <row r="56" spans="1:36" s="6" customFormat="1" x14ac:dyDescent="0.25">
      <c r="A56" s="64" t="s">
        <v>469</v>
      </c>
      <c r="B56" s="64" t="s">
        <v>24</v>
      </c>
      <c r="C56" s="6" t="s">
        <v>470</v>
      </c>
      <c r="D56" s="6" t="s">
        <v>471</v>
      </c>
      <c r="F56" s="6" t="s">
        <v>472</v>
      </c>
      <c r="G56" s="6" t="s">
        <v>22</v>
      </c>
      <c r="H56" s="6" t="s">
        <v>23</v>
      </c>
      <c r="I56" s="34">
        <v>98501</v>
      </c>
      <c r="J56" s="34" t="s">
        <v>86</v>
      </c>
      <c r="K56" s="35" t="s">
        <v>36</v>
      </c>
      <c r="L56" s="6" t="s">
        <v>224</v>
      </c>
      <c r="M56" s="36" t="s">
        <v>38</v>
      </c>
      <c r="N56" s="52">
        <v>9126</v>
      </c>
      <c r="O56" s="41">
        <v>20410</v>
      </c>
      <c r="P56" s="55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56"/>
      <c r="AD56" s="43">
        <f t="shared" si="7"/>
        <v>0</v>
      </c>
      <c r="AE56" s="43">
        <f t="shared" si="5"/>
        <v>-11284</v>
      </c>
      <c r="AF56" s="59">
        <f t="shared" si="6"/>
        <v>-1.2364672364672364</v>
      </c>
      <c r="AG56" s="38"/>
    </row>
    <row r="57" spans="1:36" x14ac:dyDescent="0.25">
      <c r="A57" s="64" t="s">
        <v>473</v>
      </c>
      <c r="B57" s="64" t="s">
        <v>474</v>
      </c>
      <c r="C57" s="6" t="s">
        <v>475</v>
      </c>
      <c r="D57" s="6" t="s">
        <v>476</v>
      </c>
      <c r="E57" s="6"/>
      <c r="F57" s="6" t="s">
        <v>477</v>
      </c>
      <c r="G57" s="6" t="s">
        <v>22</v>
      </c>
      <c r="H57" s="6" t="s">
        <v>23</v>
      </c>
      <c r="I57" s="34">
        <v>98501</v>
      </c>
      <c r="J57" s="34" t="s">
        <v>86</v>
      </c>
      <c r="K57" s="35" t="s">
        <v>36</v>
      </c>
      <c r="L57" s="6" t="s">
        <v>224</v>
      </c>
      <c r="M57" s="36" t="s">
        <v>38</v>
      </c>
      <c r="N57" s="52">
        <v>9126</v>
      </c>
      <c r="O57" s="41">
        <v>0</v>
      </c>
      <c r="P57" s="55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77">
        <v>2100</v>
      </c>
      <c r="AD57" s="43">
        <f t="shared" si="7"/>
        <v>0</v>
      </c>
      <c r="AE57" s="43">
        <f t="shared" si="5"/>
        <v>7026</v>
      </c>
      <c r="AF57" s="59">
        <f t="shared" si="6"/>
        <v>0.76988823142669294</v>
      </c>
      <c r="AG57" s="38"/>
      <c r="AH57" s="6"/>
      <c r="AI57" s="6"/>
      <c r="AJ57" s="6"/>
    </row>
    <row r="58" spans="1:36" s="6" customFormat="1" x14ac:dyDescent="0.25">
      <c r="A58" s="64" t="s">
        <v>281</v>
      </c>
      <c r="B58" s="64" t="s">
        <v>282</v>
      </c>
      <c r="C58" s="6" t="s">
        <v>283</v>
      </c>
      <c r="D58" s="6" t="s">
        <v>284</v>
      </c>
      <c r="F58" s="6" t="s">
        <v>285</v>
      </c>
      <c r="G58" s="6" t="s">
        <v>286</v>
      </c>
      <c r="H58" s="6" t="s">
        <v>287</v>
      </c>
      <c r="I58" s="34">
        <v>16801</v>
      </c>
      <c r="J58" s="34" t="s">
        <v>86</v>
      </c>
      <c r="K58" s="35" t="s">
        <v>37</v>
      </c>
      <c r="L58" s="6" t="s">
        <v>224</v>
      </c>
      <c r="M58" s="36" t="s">
        <v>37</v>
      </c>
      <c r="N58" s="52">
        <v>21490</v>
      </c>
      <c r="O58" s="41">
        <v>0</v>
      </c>
      <c r="P58" s="55"/>
      <c r="Q58" s="41">
        <v>5376</v>
      </c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56"/>
      <c r="AD58" s="43">
        <f t="shared" si="7"/>
        <v>5376</v>
      </c>
      <c r="AE58" s="43">
        <f t="shared" si="5"/>
        <v>16114</v>
      </c>
      <c r="AF58" s="59">
        <f t="shared" si="6"/>
        <v>0.74983713355048864</v>
      </c>
      <c r="AG58" s="38"/>
    </row>
    <row r="59" spans="1:36" s="6" customFormat="1" x14ac:dyDescent="0.25">
      <c r="A59" s="6" t="s">
        <v>288</v>
      </c>
      <c r="B59" s="6" t="s">
        <v>289</v>
      </c>
      <c r="C59" s="6" t="s">
        <v>290</v>
      </c>
      <c r="D59" s="6" t="s">
        <v>291</v>
      </c>
      <c r="F59" s="6" t="s">
        <v>292</v>
      </c>
      <c r="G59" s="6" t="s">
        <v>293</v>
      </c>
      <c r="H59" s="6" t="s">
        <v>55</v>
      </c>
      <c r="I59" s="34">
        <v>97225</v>
      </c>
      <c r="J59" s="34" t="s">
        <v>86</v>
      </c>
      <c r="K59" s="35" t="s">
        <v>37</v>
      </c>
      <c r="L59" s="6" t="s">
        <v>217</v>
      </c>
      <c r="M59" s="36" t="s">
        <v>37</v>
      </c>
      <c r="N59" s="52">
        <v>21490</v>
      </c>
      <c r="O59" s="41">
        <v>0</v>
      </c>
      <c r="P59" s="55"/>
      <c r="Q59" s="41">
        <v>5376</v>
      </c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56"/>
      <c r="AD59" s="43">
        <f t="shared" si="7"/>
        <v>5376</v>
      </c>
      <c r="AE59" s="43">
        <f t="shared" si="5"/>
        <v>16114</v>
      </c>
      <c r="AF59" s="59">
        <f t="shared" si="6"/>
        <v>0.74983713355048864</v>
      </c>
      <c r="AG59" s="38"/>
    </row>
    <row r="60" spans="1:36" s="6" customFormat="1" x14ac:dyDescent="0.25">
      <c r="A60" s="8" t="s">
        <v>478</v>
      </c>
      <c r="B60" s="6" t="s">
        <v>479</v>
      </c>
      <c r="C60" s="6" t="s">
        <v>480</v>
      </c>
      <c r="D60" s="6" t="s">
        <v>481</v>
      </c>
      <c r="F60" s="6" t="s">
        <v>482</v>
      </c>
      <c r="G60" s="6" t="s">
        <v>22</v>
      </c>
      <c r="H60" s="6" t="s">
        <v>23</v>
      </c>
      <c r="I60" s="34" t="s">
        <v>483</v>
      </c>
      <c r="J60" s="34" t="s">
        <v>86</v>
      </c>
      <c r="K60" s="35" t="s">
        <v>37</v>
      </c>
      <c r="L60" s="6" t="s">
        <v>484</v>
      </c>
      <c r="M60" s="36" t="s">
        <v>38</v>
      </c>
      <c r="N60" s="52">
        <v>9126</v>
      </c>
      <c r="O60" s="41">
        <v>0</v>
      </c>
      <c r="P60" s="55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56">
        <v>2100</v>
      </c>
      <c r="AD60" s="43">
        <f t="shared" si="7"/>
        <v>0</v>
      </c>
      <c r="AE60" s="43">
        <f t="shared" si="5"/>
        <v>7026</v>
      </c>
      <c r="AF60" s="59">
        <f t="shared" si="6"/>
        <v>0.76988823142669294</v>
      </c>
      <c r="AG60" s="38"/>
    </row>
    <row r="61" spans="1:36" s="64" customFormat="1" ht="30" x14ac:dyDescent="0.25">
      <c r="A61" s="64" t="s">
        <v>610</v>
      </c>
      <c r="B61" s="64" t="s">
        <v>575</v>
      </c>
      <c r="C61" s="74" t="s">
        <v>611</v>
      </c>
      <c r="D61" s="8"/>
      <c r="E61" s="8"/>
      <c r="F61" s="8"/>
      <c r="G61" s="8"/>
      <c r="H61" s="8"/>
      <c r="I61" s="66"/>
      <c r="J61" s="66" t="s">
        <v>86</v>
      </c>
      <c r="K61" s="71" t="s">
        <v>37</v>
      </c>
      <c r="L61" s="25">
        <v>42079</v>
      </c>
      <c r="M61" s="72" t="s">
        <v>37</v>
      </c>
      <c r="N61" s="52">
        <v>21490</v>
      </c>
      <c r="O61" s="43">
        <v>0</v>
      </c>
      <c r="P61" s="53"/>
      <c r="Q61" s="43">
        <v>5000</v>
      </c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56"/>
      <c r="AD61" s="43">
        <f t="shared" si="7"/>
        <v>5000</v>
      </c>
      <c r="AE61" s="43">
        <f t="shared" si="5"/>
        <v>16490</v>
      </c>
      <c r="AF61" s="59">
        <f t="shared" si="6"/>
        <v>0.76733364355514189</v>
      </c>
      <c r="AG61" s="9" t="s">
        <v>650</v>
      </c>
      <c r="AH61" s="8"/>
      <c r="AI61" s="8"/>
      <c r="AJ61" s="8"/>
    </row>
    <row r="62" spans="1:36" s="6" customFormat="1" x14ac:dyDescent="0.25">
      <c r="A62" s="6" t="s">
        <v>485</v>
      </c>
      <c r="B62" s="6" t="s">
        <v>486</v>
      </c>
      <c r="C62" s="6" t="s">
        <v>487</v>
      </c>
      <c r="D62" s="6" t="s">
        <v>488</v>
      </c>
      <c r="F62" s="6" t="s">
        <v>489</v>
      </c>
      <c r="G62" s="6" t="s">
        <v>22</v>
      </c>
      <c r="H62" s="6" t="s">
        <v>23</v>
      </c>
      <c r="I62" s="34">
        <v>98501</v>
      </c>
      <c r="J62" s="34" t="s">
        <v>87</v>
      </c>
      <c r="K62" s="35" t="s">
        <v>36</v>
      </c>
      <c r="L62" s="6" t="s">
        <v>169</v>
      </c>
      <c r="M62" s="36" t="s">
        <v>38</v>
      </c>
      <c r="N62" s="52">
        <v>7302</v>
      </c>
      <c r="O62" s="41">
        <v>16241</v>
      </c>
      <c r="P62" s="55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56"/>
      <c r="AD62" s="43">
        <f t="shared" si="7"/>
        <v>0</v>
      </c>
      <c r="AE62" s="43">
        <f t="shared" si="5"/>
        <v>-8939</v>
      </c>
      <c r="AF62" s="59">
        <f t="shared" si="6"/>
        <v>-1.2241851547521228</v>
      </c>
      <c r="AG62" s="38"/>
      <c r="AJ62" s="8"/>
    </row>
    <row r="63" spans="1:36" s="6" customFormat="1" x14ac:dyDescent="0.25">
      <c r="A63" s="64" t="s">
        <v>675</v>
      </c>
      <c r="B63" s="64" t="s">
        <v>676</v>
      </c>
      <c r="C63" s="6" t="s">
        <v>677</v>
      </c>
      <c r="I63" s="34"/>
      <c r="J63" s="34" t="s">
        <v>86</v>
      </c>
      <c r="K63" s="35" t="s">
        <v>37</v>
      </c>
      <c r="L63" s="37">
        <v>42101</v>
      </c>
      <c r="M63" s="36" t="s">
        <v>38</v>
      </c>
      <c r="N63" s="52">
        <v>9126</v>
      </c>
      <c r="O63" s="41">
        <v>0</v>
      </c>
      <c r="P63" s="55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56"/>
      <c r="AD63" s="43">
        <f t="shared" si="7"/>
        <v>0</v>
      </c>
      <c r="AE63" s="43">
        <f t="shared" si="5"/>
        <v>9126</v>
      </c>
      <c r="AF63" s="59">
        <f t="shared" si="6"/>
        <v>1</v>
      </c>
      <c r="AG63" s="38"/>
      <c r="AJ63" s="8"/>
    </row>
    <row r="64" spans="1:36" s="6" customFormat="1" x14ac:dyDescent="0.25">
      <c r="A64" s="64" t="s">
        <v>490</v>
      </c>
      <c r="B64" s="64" t="s">
        <v>491</v>
      </c>
      <c r="C64" s="6" t="s">
        <v>492</v>
      </c>
      <c r="D64" s="6" t="s">
        <v>493</v>
      </c>
      <c r="F64" s="6" t="s">
        <v>494</v>
      </c>
      <c r="G64" s="6" t="s">
        <v>495</v>
      </c>
      <c r="H64" s="6" t="s">
        <v>23</v>
      </c>
      <c r="I64" s="34">
        <v>98503</v>
      </c>
      <c r="J64" s="34" t="s">
        <v>86</v>
      </c>
      <c r="K64" s="35" t="s">
        <v>37</v>
      </c>
      <c r="L64" s="6" t="s">
        <v>224</v>
      </c>
      <c r="M64" s="36" t="s">
        <v>38</v>
      </c>
      <c r="N64" s="52">
        <v>9126</v>
      </c>
      <c r="O64" s="41">
        <v>11292</v>
      </c>
      <c r="P64" s="55"/>
      <c r="Q64" s="41"/>
      <c r="R64" s="41"/>
      <c r="S64" s="41"/>
      <c r="T64" s="41"/>
      <c r="U64" s="41"/>
      <c r="V64" s="41"/>
      <c r="W64" s="43">
        <f>16637-9126</f>
        <v>7511</v>
      </c>
      <c r="X64" s="41"/>
      <c r="Y64" s="41"/>
      <c r="Z64" s="41"/>
      <c r="AA64" s="41"/>
      <c r="AB64" s="41"/>
      <c r="AC64" s="56"/>
      <c r="AD64" s="43">
        <f t="shared" si="7"/>
        <v>7511</v>
      </c>
      <c r="AE64" s="43">
        <f t="shared" si="5"/>
        <v>-9677</v>
      </c>
      <c r="AF64" s="59">
        <f t="shared" si="6"/>
        <v>-1.0603769449923297</v>
      </c>
      <c r="AG64" s="38"/>
      <c r="AH64" s="6" t="s">
        <v>608</v>
      </c>
    </row>
    <row r="65" spans="1:36" x14ac:dyDescent="0.25">
      <c r="A65" s="6" t="s">
        <v>294</v>
      </c>
      <c r="B65" s="6" t="s">
        <v>295</v>
      </c>
      <c r="C65" s="6" t="s">
        <v>296</v>
      </c>
      <c r="D65" s="6" t="s">
        <v>297</v>
      </c>
      <c r="E65" s="6"/>
      <c r="F65" s="6" t="s">
        <v>298</v>
      </c>
      <c r="G65" s="6" t="s">
        <v>299</v>
      </c>
      <c r="H65" s="6" t="s">
        <v>300</v>
      </c>
      <c r="I65" s="34">
        <v>60544</v>
      </c>
      <c r="J65" s="34" t="s">
        <v>86</v>
      </c>
      <c r="K65" s="35" t="s">
        <v>37</v>
      </c>
      <c r="L65" s="6" t="s">
        <v>301</v>
      </c>
      <c r="M65" s="36" t="s">
        <v>37</v>
      </c>
      <c r="N65" s="52">
        <v>21490</v>
      </c>
      <c r="O65" s="41">
        <v>0</v>
      </c>
      <c r="P65" s="55"/>
      <c r="Q65" s="41"/>
      <c r="R65" s="41">
        <f>N65/3</f>
        <v>7163.333333333333</v>
      </c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56"/>
      <c r="AD65" s="43">
        <f t="shared" si="7"/>
        <v>7163.333333333333</v>
      </c>
      <c r="AE65" s="43">
        <f t="shared" si="5"/>
        <v>14326.666666666668</v>
      </c>
      <c r="AF65" s="59">
        <f t="shared" si="6"/>
        <v>0.66666666666666674</v>
      </c>
      <c r="AG65" s="38"/>
      <c r="AH65" s="6"/>
      <c r="AI65" s="6"/>
      <c r="AJ65" s="6"/>
    </row>
    <row r="66" spans="1:36" x14ac:dyDescent="0.25">
      <c r="A66" s="6" t="s">
        <v>117</v>
      </c>
      <c r="B66" s="6" t="s">
        <v>70</v>
      </c>
      <c r="C66" s="6" t="s">
        <v>496</v>
      </c>
      <c r="D66" s="6" t="s">
        <v>118</v>
      </c>
      <c r="E66" s="6" t="s">
        <v>119</v>
      </c>
      <c r="F66" s="6" t="s">
        <v>120</v>
      </c>
      <c r="G66" s="6" t="s">
        <v>121</v>
      </c>
      <c r="H66" s="6" t="s">
        <v>23</v>
      </c>
      <c r="I66" s="34">
        <v>98597</v>
      </c>
      <c r="J66" s="34" t="s">
        <v>86</v>
      </c>
      <c r="K66" s="35" t="s">
        <v>37</v>
      </c>
      <c r="L66" s="6" t="s">
        <v>276</v>
      </c>
      <c r="M66" s="36" t="s">
        <v>38</v>
      </c>
      <c r="N66" s="52">
        <v>9126</v>
      </c>
      <c r="O66" s="41">
        <v>10637</v>
      </c>
      <c r="P66" s="53">
        <v>500</v>
      </c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56"/>
      <c r="AD66" s="43">
        <f t="shared" si="7"/>
        <v>500</v>
      </c>
      <c r="AE66" s="43">
        <f t="shared" si="5"/>
        <v>-2011</v>
      </c>
      <c r="AF66" s="59">
        <f t="shared" si="6"/>
        <v>-0.22035941266710499</v>
      </c>
      <c r="AG66" s="38" t="s">
        <v>569</v>
      </c>
      <c r="AH66" s="6"/>
      <c r="AI66" s="6"/>
      <c r="AJ66" s="6"/>
    </row>
    <row r="67" spans="1:36" ht="45" x14ac:dyDescent="0.25">
      <c r="A67" s="8" t="s">
        <v>122</v>
      </c>
      <c r="B67" s="8" t="s">
        <v>123</v>
      </c>
      <c r="C67" s="8" t="s">
        <v>167</v>
      </c>
      <c r="D67" s="8" t="s">
        <v>124</v>
      </c>
      <c r="E67" s="8" t="s">
        <v>125</v>
      </c>
      <c r="F67" s="8" t="s">
        <v>168</v>
      </c>
      <c r="G67" s="8" t="s">
        <v>22</v>
      </c>
      <c r="H67" s="8" t="s">
        <v>23</v>
      </c>
      <c r="I67" s="66">
        <v>98502</v>
      </c>
      <c r="J67" s="66" t="s">
        <v>86</v>
      </c>
      <c r="K67" s="71" t="s">
        <v>37</v>
      </c>
      <c r="L67" s="8" t="s">
        <v>169</v>
      </c>
      <c r="M67" s="72" t="s">
        <v>41</v>
      </c>
      <c r="N67" s="52">
        <v>9126</v>
      </c>
      <c r="O67" s="43">
        <v>873</v>
      </c>
      <c r="P67" s="53">
        <v>750</v>
      </c>
      <c r="Q67" s="43">
        <v>225</v>
      </c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56"/>
      <c r="AD67" s="43">
        <f t="shared" si="7"/>
        <v>975</v>
      </c>
      <c r="AE67" s="43">
        <f t="shared" ref="AE67:AE98" si="8">N67-(O67+AC67+AD67)</f>
        <v>7278</v>
      </c>
      <c r="AF67" s="59">
        <f t="shared" ref="AF67:AF98" si="9">AE67/N67</f>
        <v>0.79750164365548981</v>
      </c>
      <c r="AG67" s="9" t="s">
        <v>612</v>
      </c>
    </row>
    <row r="68" spans="1:36" x14ac:dyDescent="0.25">
      <c r="A68" s="6" t="s">
        <v>170</v>
      </c>
      <c r="B68" s="6" t="s">
        <v>171</v>
      </c>
      <c r="C68" s="6" t="s">
        <v>172</v>
      </c>
      <c r="D68" s="68" t="s">
        <v>604</v>
      </c>
      <c r="E68" s="6"/>
      <c r="F68" s="6" t="s">
        <v>173</v>
      </c>
      <c r="G68" s="6" t="s">
        <v>22</v>
      </c>
      <c r="H68" s="6" t="s">
        <v>23</v>
      </c>
      <c r="I68" s="34">
        <v>98502</v>
      </c>
      <c r="J68" s="34" t="s">
        <v>86</v>
      </c>
      <c r="K68" s="35" t="s">
        <v>37</v>
      </c>
      <c r="L68" s="6" t="s">
        <v>174</v>
      </c>
      <c r="M68" s="36" t="s">
        <v>41</v>
      </c>
      <c r="N68" s="52">
        <v>9126</v>
      </c>
      <c r="O68" s="41">
        <v>0</v>
      </c>
      <c r="P68" s="55"/>
      <c r="Q68" s="43">
        <v>1827</v>
      </c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56"/>
      <c r="AD68" s="43">
        <f t="shared" si="7"/>
        <v>1827</v>
      </c>
      <c r="AE68" s="43">
        <f t="shared" si="8"/>
        <v>7299</v>
      </c>
      <c r="AF68" s="59">
        <f t="shared" si="9"/>
        <v>0.79980276134122286</v>
      </c>
      <c r="AG68" s="38"/>
      <c r="AH68" s="6"/>
      <c r="AI68" s="6"/>
    </row>
    <row r="69" spans="1:36" x14ac:dyDescent="0.25">
      <c r="A69" s="6" t="s">
        <v>89</v>
      </c>
      <c r="B69" s="6" t="s">
        <v>59</v>
      </c>
      <c r="C69" s="6" t="s">
        <v>90</v>
      </c>
      <c r="D69" s="6" t="s">
        <v>497</v>
      </c>
      <c r="E69" s="6"/>
      <c r="F69" s="6" t="s">
        <v>589</v>
      </c>
      <c r="G69" s="8" t="s">
        <v>22</v>
      </c>
      <c r="H69" s="8" t="s">
        <v>23</v>
      </c>
      <c r="I69" s="66">
        <v>98506</v>
      </c>
      <c r="J69" s="34" t="s">
        <v>86</v>
      </c>
      <c r="K69" s="35" t="s">
        <v>36</v>
      </c>
      <c r="L69" s="6" t="s">
        <v>276</v>
      </c>
      <c r="M69" s="36" t="s">
        <v>38</v>
      </c>
      <c r="N69" s="52">
        <v>9126</v>
      </c>
      <c r="O69" s="41">
        <v>9391</v>
      </c>
      <c r="P69" s="55"/>
      <c r="Q69" s="41"/>
      <c r="R69" s="41">
        <f>N69/3</f>
        <v>3042</v>
      </c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57"/>
      <c r="AD69" s="43">
        <f t="shared" si="7"/>
        <v>3042</v>
      </c>
      <c r="AE69" s="43">
        <f t="shared" si="8"/>
        <v>-3307</v>
      </c>
      <c r="AF69" s="59">
        <f t="shared" si="9"/>
        <v>-0.36237124698663159</v>
      </c>
      <c r="AG69" s="9" t="s">
        <v>102</v>
      </c>
      <c r="AH69" s="6"/>
      <c r="AI69" s="6"/>
      <c r="AJ69" s="6"/>
    </row>
    <row r="70" spans="1:36" x14ac:dyDescent="0.25">
      <c r="A70" s="8" t="s">
        <v>498</v>
      </c>
      <c r="B70" s="6" t="s">
        <v>499</v>
      </c>
      <c r="C70" s="6" t="s">
        <v>500</v>
      </c>
      <c r="D70" s="6" t="s">
        <v>501</v>
      </c>
      <c r="E70" s="6"/>
      <c r="F70" s="6" t="s">
        <v>502</v>
      </c>
      <c r="G70" s="6" t="s">
        <v>25</v>
      </c>
      <c r="H70" s="6" t="s">
        <v>23</v>
      </c>
      <c r="I70" s="34">
        <v>98103</v>
      </c>
      <c r="J70" s="34" t="s">
        <v>86</v>
      </c>
      <c r="K70" s="35" t="s">
        <v>37</v>
      </c>
      <c r="L70" s="6" t="s">
        <v>503</v>
      </c>
      <c r="M70" s="36" t="s">
        <v>38</v>
      </c>
      <c r="N70" s="52">
        <v>9126</v>
      </c>
      <c r="O70" s="41">
        <v>6039</v>
      </c>
      <c r="P70" s="5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56"/>
      <c r="AD70" s="43">
        <f t="shared" si="7"/>
        <v>0</v>
      </c>
      <c r="AE70" s="43">
        <f t="shared" si="8"/>
        <v>3087</v>
      </c>
      <c r="AF70" s="59">
        <f t="shared" si="9"/>
        <v>0.33826429980276135</v>
      </c>
      <c r="AG70" s="38"/>
      <c r="AH70" s="6"/>
      <c r="AI70" s="6"/>
      <c r="AJ70" s="6"/>
    </row>
    <row r="71" spans="1:36" s="6" customFormat="1" ht="30" x14ac:dyDescent="0.25">
      <c r="A71" s="64" t="s">
        <v>126</v>
      </c>
      <c r="B71" s="64" t="s">
        <v>127</v>
      </c>
      <c r="C71" s="6" t="s">
        <v>302</v>
      </c>
      <c r="D71" s="6" t="s">
        <v>128</v>
      </c>
      <c r="E71" s="6" t="s">
        <v>129</v>
      </c>
      <c r="F71" s="6" t="s">
        <v>130</v>
      </c>
      <c r="G71" s="6" t="s">
        <v>131</v>
      </c>
      <c r="H71" s="6" t="s">
        <v>132</v>
      </c>
      <c r="I71" s="34">
        <v>57001</v>
      </c>
      <c r="J71" s="34" t="s">
        <v>86</v>
      </c>
      <c r="K71" s="35" t="s">
        <v>37</v>
      </c>
      <c r="L71" s="6" t="s">
        <v>224</v>
      </c>
      <c r="M71" s="36" t="s">
        <v>37</v>
      </c>
      <c r="N71" s="52">
        <v>21490</v>
      </c>
      <c r="O71" s="41">
        <v>22214</v>
      </c>
      <c r="P71" s="75">
        <v>500</v>
      </c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56"/>
      <c r="AD71" s="43">
        <v>0</v>
      </c>
      <c r="AE71" s="43">
        <f t="shared" si="8"/>
        <v>-724</v>
      </c>
      <c r="AF71" s="59">
        <f t="shared" si="9"/>
        <v>-3.3690088413215448E-2</v>
      </c>
      <c r="AG71" s="38" t="s">
        <v>617</v>
      </c>
    </row>
    <row r="72" spans="1:36" ht="105" x14ac:dyDescent="0.25">
      <c r="A72" s="70" t="s">
        <v>133</v>
      </c>
      <c r="B72" s="70" t="s">
        <v>504</v>
      </c>
      <c r="C72" s="8" t="s">
        <v>505</v>
      </c>
      <c r="D72" s="8" t="s">
        <v>134</v>
      </c>
      <c r="E72" s="8" t="s">
        <v>135</v>
      </c>
      <c r="F72" s="8" t="s">
        <v>136</v>
      </c>
      <c r="G72" s="8" t="s">
        <v>22</v>
      </c>
      <c r="H72" s="8" t="s">
        <v>23</v>
      </c>
      <c r="I72" s="66">
        <v>98501</v>
      </c>
      <c r="J72" s="66" t="s">
        <v>86</v>
      </c>
      <c r="K72" s="71" t="s">
        <v>37</v>
      </c>
      <c r="L72" s="8" t="s">
        <v>506</v>
      </c>
      <c r="M72" s="72" t="s">
        <v>38</v>
      </c>
      <c r="N72" s="52">
        <v>9126</v>
      </c>
      <c r="O72" s="43">
        <v>29</v>
      </c>
      <c r="P72" s="53">
        <v>500</v>
      </c>
      <c r="Q72" s="9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56">
        <v>0</v>
      </c>
      <c r="AD72" s="43">
        <f t="shared" ref="AD72:AD80" si="10">SUM(P72:AB72)</f>
        <v>500</v>
      </c>
      <c r="AE72" s="43">
        <f t="shared" si="8"/>
        <v>8597</v>
      </c>
      <c r="AF72" s="59">
        <f t="shared" si="9"/>
        <v>0.94203374972605747</v>
      </c>
      <c r="AG72" s="9" t="s">
        <v>614</v>
      </c>
      <c r="AH72" s="8" t="s">
        <v>608</v>
      </c>
    </row>
    <row r="73" spans="1:36" x14ac:dyDescent="0.25">
      <c r="A73" s="6" t="s">
        <v>303</v>
      </c>
      <c r="B73" s="6" t="s">
        <v>304</v>
      </c>
      <c r="C73" s="6" t="s">
        <v>305</v>
      </c>
      <c r="D73" s="6" t="s">
        <v>306</v>
      </c>
      <c r="E73" s="6"/>
      <c r="F73" s="6" t="s">
        <v>307</v>
      </c>
      <c r="G73" s="6" t="s">
        <v>308</v>
      </c>
      <c r="H73" s="6" t="s">
        <v>309</v>
      </c>
      <c r="I73" s="34">
        <v>28211</v>
      </c>
      <c r="J73" s="34" t="s">
        <v>86</v>
      </c>
      <c r="K73" s="35" t="s">
        <v>37</v>
      </c>
      <c r="L73" s="6" t="s">
        <v>160</v>
      </c>
      <c r="M73" s="36" t="s">
        <v>37</v>
      </c>
      <c r="N73" s="52">
        <v>21490</v>
      </c>
      <c r="O73" s="41">
        <v>0</v>
      </c>
      <c r="P73" s="55"/>
      <c r="Q73" s="41">
        <v>5376</v>
      </c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56"/>
      <c r="AD73" s="43">
        <f t="shared" si="10"/>
        <v>5376</v>
      </c>
      <c r="AE73" s="43">
        <f t="shared" si="8"/>
        <v>16114</v>
      </c>
      <c r="AF73" s="59">
        <f t="shared" si="9"/>
        <v>0.74983713355048864</v>
      </c>
      <c r="AG73" s="38"/>
      <c r="AH73" s="6"/>
      <c r="AI73" s="6"/>
      <c r="AJ73" s="6"/>
    </row>
    <row r="74" spans="1:36" s="6" customFormat="1" ht="75" x14ac:dyDescent="0.25">
      <c r="A74" s="8" t="s">
        <v>137</v>
      </c>
      <c r="B74" s="8" t="s">
        <v>138</v>
      </c>
      <c r="C74" s="8" t="s">
        <v>507</v>
      </c>
      <c r="D74" s="8" t="s">
        <v>139</v>
      </c>
      <c r="E74" s="8">
        <v>4019325401</v>
      </c>
      <c r="F74" s="8" t="s">
        <v>508</v>
      </c>
      <c r="G74" s="8" t="s">
        <v>69</v>
      </c>
      <c r="H74" s="8" t="s">
        <v>23</v>
      </c>
      <c r="I74" s="66">
        <v>98368</v>
      </c>
      <c r="J74" s="66" t="s">
        <v>86</v>
      </c>
      <c r="K74" s="71" t="s">
        <v>37</v>
      </c>
      <c r="L74" s="8" t="s">
        <v>391</v>
      </c>
      <c r="M74" s="72" t="s">
        <v>38</v>
      </c>
      <c r="N74" s="52">
        <v>9126</v>
      </c>
      <c r="O74" s="43">
        <v>131</v>
      </c>
      <c r="P74" s="75">
        <v>1000</v>
      </c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56">
        <v>0</v>
      </c>
      <c r="AD74" s="43">
        <f t="shared" si="10"/>
        <v>1000</v>
      </c>
      <c r="AE74" s="43">
        <f t="shared" si="8"/>
        <v>7995</v>
      </c>
      <c r="AF74" s="59">
        <f t="shared" si="9"/>
        <v>0.87606837606837606</v>
      </c>
      <c r="AG74" s="9" t="s">
        <v>658</v>
      </c>
      <c r="AH74" s="8"/>
      <c r="AI74" s="8"/>
      <c r="AJ74" s="8"/>
    </row>
    <row r="75" spans="1:36" x14ac:dyDescent="0.25">
      <c r="A75" s="6" t="s">
        <v>509</v>
      </c>
      <c r="B75" s="6" t="s">
        <v>510</v>
      </c>
      <c r="C75" s="6" t="s">
        <v>511</v>
      </c>
      <c r="D75" s="6" t="s">
        <v>512</v>
      </c>
      <c r="E75" s="6"/>
      <c r="F75" s="6" t="s">
        <v>513</v>
      </c>
      <c r="G75" s="6" t="s">
        <v>514</v>
      </c>
      <c r="H75" s="6" t="s">
        <v>23</v>
      </c>
      <c r="I75" s="34">
        <v>98029</v>
      </c>
      <c r="J75" s="34" t="s">
        <v>87</v>
      </c>
      <c r="K75" s="35" t="s">
        <v>36</v>
      </c>
      <c r="L75" s="6" t="s">
        <v>515</v>
      </c>
      <c r="M75" s="36" t="s">
        <v>38</v>
      </c>
      <c r="N75" s="52">
        <v>7302</v>
      </c>
      <c r="O75" s="42">
        <v>144162</v>
      </c>
      <c r="P75" s="55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56"/>
      <c r="AD75" s="44">
        <f t="shared" si="10"/>
        <v>0</v>
      </c>
      <c r="AE75" s="43">
        <f t="shared" si="8"/>
        <v>-136860</v>
      </c>
      <c r="AF75" s="59">
        <f t="shared" si="9"/>
        <v>-18.742810188989317</v>
      </c>
      <c r="AG75" s="38"/>
      <c r="AH75" s="6"/>
      <c r="AI75" s="6"/>
    </row>
    <row r="76" spans="1:36" s="6" customFormat="1" x14ac:dyDescent="0.25">
      <c r="A76" s="6" t="s">
        <v>310</v>
      </c>
      <c r="B76" s="6" t="s">
        <v>304</v>
      </c>
      <c r="C76" s="6" t="s">
        <v>311</v>
      </c>
      <c r="D76" s="6" t="s">
        <v>312</v>
      </c>
      <c r="F76" s="6" t="s">
        <v>313</v>
      </c>
      <c r="G76" s="6" t="s">
        <v>314</v>
      </c>
      <c r="H76" s="6" t="s">
        <v>300</v>
      </c>
      <c r="I76" s="34">
        <v>61866</v>
      </c>
      <c r="J76" s="34" t="s">
        <v>86</v>
      </c>
      <c r="K76" s="35" t="s">
        <v>37</v>
      </c>
      <c r="L76" s="6" t="s">
        <v>174</v>
      </c>
      <c r="M76" s="36" t="s">
        <v>37</v>
      </c>
      <c r="N76" s="52">
        <v>21490</v>
      </c>
      <c r="O76" s="41">
        <v>0</v>
      </c>
      <c r="P76" s="55"/>
      <c r="Q76" s="41">
        <v>5376</v>
      </c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56"/>
      <c r="AD76" s="43">
        <f t="shared" si="10"/>
        <v>5376</v>
      </c>
      <c r="AE76" s="43">
        <f t="shared" si="8"/>
        <v>16114</v>
      </c>
      <c r="AF76" s="59">
        <f t="shared" si="9"/>
        <v>0.74983713355048864</v>
      </c>
      <c r="AG76" s="38"/>
    </row>
    <row r="77" spans="1:36" s="6" customFormat="1" ht="60" x14ac:dyDescent="0.25">
      <c r="A77" s="70" t="s">
        <v>140</v>
      </c>
      <c r="B77" s="70" t="s">
        <v>141</v>
      </c>
      <c r="C77" s="8" t="s">
        <v>516</v>
      </c>
      <c r="D77" s="8" t="s">
        <v>517</v>
      </c>
      <c r="E77" s="8">
        <v>3606289168</v>
      </c>
      <c r="F77" s="8" t="s">
        <v>518</v>
      </c>
      <c r="G77" s="8" t="s">
        <v>22</v>
      </c>
      <c r="H77" s="8" t="s">
        <v>23</v>
      </c>
      <c r="I77" s="66">
        <v>98506</v>
      </c>
      <c r="J77" s="66" t="s">
        <v>86</v>
      </c>
      <c r="K77" s="71" t="s">
        <v>37</v>
      </c>
      <c r="L77" s="8" t="s">
        <v>174</v>
      </c>
      <c r="M77" s="72" t="s">
        <v>38</v>
      </c>
      <c r="N77" s="52">
        <v>9126</v>
      </c>
      <c r="O77" s="43">
        <v>711</v>
      </c>
      <c r="P77" s="53">
        <v>750</v>
      </c>
      <c r="Q77" s="93">
        <v>325</v>
      </c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56">
        <v>0</v>
      </c>
      <c r="AD77" s="43">
        <f t="shared" si="10"/>
        <v>1075</v>
      </c>
      <c r="AE77" s="43">
        <f t="shared" si="8"/>
        <v>7340</v>
      </c>
      <c r="AF77" s="59">
        <f t="shared" si="9"/>
        <v>0.80429541968003504</v>
      </c>
      <c r="AG77" s="9" t="s">
        <v>613</v>
      </c>
      <c r="AH77" s="8"/>
      <c r="AI77" s="8"/>
      <c r="AJ77" s="8"/>
    </row>
    <row r="78" spans="1:36" s="6" customFormat="1" x14ac:dyDescent="0.25">
      <c r="A78" s="6" t="s">
        <v>519</v>
      </c>
      <c r="B78" s="6" t="s">
        <v>176</v>
      </c>
      <c r="C78" s="6" t="s">
        <v>520</v>
      </c>
      <c r="D78" s="6" t="s">
        <v>521</v>
      </c>
      <c r="F78" s="6" t="s">
        <v>522</v>
      </c>
      <c r="G78" s="6" t="s">
        <v>22</v>
      </c>
      <c r="H78" s="6" t="s">
        <v>23</v>
      </c>
      <c r="I78" s="34">
        <v>98502</v>
      </c>
      <c r="J78" s="34" t="s">
        <v>86</v>
      </c>
      <c r="K78" s="35" t="s">
        <v>37</v>
      </c>
      <c r="L78" s="6" t="s">
        <v>276</v>
      </c>
      <c r="M78" s="36" t="s">
        <v>38</v>
      </c>
      <c r="N78" s="52">
        <v>9126</v>
      </c>
      <c r="O78" s="41">
        <v>14225</v>
      </c>
      <c r="P78" s="55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56"/>
      <c r="AD78" s="43">
        <f t="shared" si="10"/>
        <v>0</v>
      </c>
      <c r="AE78" s="43">
        <f t="shared" si="8"/>
        <v>-5099</v>
      </c>
      <c r="AF78" s="59">
        <f t="shared" si="9"/>
        <v>-0.55873328950252032</v>
      </c>
      <c r="AG78" s="38" t="s">
        <v>645</v>
      </c>
    </row>
    <row r="79" spans="1:36" s="6" customFormat="1" ht="30" x14ac:dyDescent="0.25">
      <c r="A79" s="6" t="s">
        <v>67</v>
      </c>
      <c r="B79" s="6" t="s">
        <v>66</v>
      </c>
      <c r="C79" s="6" t="s">
        <v>68</v>
      </c>
      <c r="D79" s="6" t="s">
        <v>523</v>
      </c>
      <c r="F79" s="6" t="s">
        <v>524</v>
      </c>
      <c r="G79" s="6" t="s">
        <v>22</v>
      </c>
      <c r="H79" s="6" t="s">
        <v>23</v>
      </c>
      <c r="I79" s="34">
        <v>98502</v>
      </c>
      <c r="J79" s="8" t="s">
        <v>86</v>
      </c>
      <c r="K79" s="35" t="s">
        <v>36</v>
      </c>
      <c r="L79" s="6" t="s">
        <v>301</v>
      </c>
      <c r="M79" s="36" t="s">
        <v>38</v>
      </c>
      <c r="N79" s="52">
        <v>9126</v>
      </c>
      <c r="O79" s="41">
        <v>0</v>
      </c>
      <c r="P79" s="53">
        <v>1000</v>
      </c>
      <c r="Q79" s="41"/>
      <c r="R79" s="41"/>
      <c r="S79" s="41"/>
      <c r="T79" s="41"/>
      <c r="U79" s="41"/>
      <c r="V79" s="41"/>
      <c r="W79" s="43">
        <v>9126</v>
      </c>
      <c r="X79" s="41"/>
      <c r="Y79" s="41"/>
      <c r="Z79" s="41"/>
      <c r="AA79" s="41"/>
      <c r="AB79" s="41"/>
      <c r="AC79" s="77">
        <v>2100</v>
      </c>
      <c r="AD79" s="43">
        <f t="shared" si="10"/>
        <v>10126</v>
      </c>
      <c r="AE79" s="43">
        <f t="shared" si="8"/>
        <v>-3100</v>
      </c>
      <c r="AF79" s="59">
        <f t="shared" si="9"/>
        <v>-0.33968880122726275</v>
      </c>
      <c r="AG79" s="9" t="s">
        <v>103</v>
      </c>
    </row>
    <row r="80" spans="1:36" s="6" customFormat="1" x14ac:dyDescent="0.25">
      <c r="A80" s="70" t="s">
        <v>315</v>
      </c>
      <c r="B80" s="70" t="s">
        <v>70</v>
      </c>
      <c r="C80" s="6" t="s">
        <v>316</v>
      </c>
      <c r="D80" s="6" t="s">
        <v>317</v>
      </c>
      <c r="F80" s="6" t="s">
        <v>318</v>
      </c>
      <c r="G80" s="6" t="s">
        <v>22</v>
      </c>
      <c r="H80" s="6" t="s">
        <v>23</v>
      </c>
      <c r="I80" s="34" t="s">
        <v>319</v>
      </c>
      <c r="J80" s="34" t="s">
        <v>86</v>
      </c>
      <c r="K80" s="35" t="s">
        <v>36</v>
      </c>
      <c r="L80" s="6" t="s">
        <v>320</v>
      </c>
      <c r="M80" s="36" t="s">
        <v>37</v>
      </c>
      <c r="N80" s="52">
        <v>21490</v>
      </c>
      <c r="O80" s="41">
        <v>0</v>
      </c>
      <c r="P80" s="55"/>
      <c r="Q80" s="93">
        <v>2925</v>
      </c>
      <c r="R80" s="41"/>
      <c r="S80" s="41"/>
      <c r="T80" s="41"/>
      <c r="U80" s="93">
        <v>1270</v>
      </c>
      <c r="V80" s="41"/>
      <c r="W80" s="41"/>
      <c r="X80" s="41"/>
      <c r="Y80" s="41"/>
      <c r="Z80" s="41"/>
      <c r="AA80" s="41"/>
      <c r="AB80" s="41"/>
      <c r="AC80" s="56"/>
      <c r="AD80" s="43">
        <f t="shared" si="10"/>
        <v>4195</v>
      </c>
      <c r="AE80" s="43">
        <f t="shared" si="8"/>
        <v>17295</v>
      </c>
      <c r="AF80" s="59">
        <f t="shared" si="9"/>
        <v>0.80479292694276405</v>
      </c>
      <c r="AG80" s="38"/>
    </row>
    <row r="81" spans="1:36" s="6" customFormat="1" ht="45" x14ac:dyDescent="0.25">
      <c r="A81" s="6" t="s">
        <v>321</v>
      </c>
      <c r="B81" s="6" t="s">
        <v>322</v>
      </c>
      <c r="C81" s="6" t="s">
        <v>323</v>
      </c>
      <c r="D81" s="6" t="s">
        <v>324</v>
      </c>
      <c r="F81" s="6" t="s">
        <v>325</v>
      </c>
      <c r="G81" s="6" t="s">
        <v>326</v>
      </c>
      <c r="H81" s="6" t="s">
        <v>43</v>
      </c>
      <c r="I81" s="34">
        <v>92109</v>
      </c>
      <c r="J81" s="34" t="s">
        <v>86</v>
      </c>
      <c r="K81" s="35" t="s">
        <v>37</v>
      </c>
      <c r="L81" s="6" t="s">
        <v>327</v>
      </c>
      <c r="M81" s="36" t="s">
        <v>37</v>
      </c>
      <c r="N81" s="52">
        <v>21490</v>
      </c>
      <c r="O81" s="41">
        <v>10701</v>
      </c>
      <c r="P81" s="55"/>
      <c r="Q81" s="69">
        <v>1500</v>
      </c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56"/>
      <c r="AD81" s="43">
        <v>0</v>
      </c>
      <c r="AE81" s="43">
        <f t="shared" si="8"/>
        <v>10789</v>
      </c>
      <c r="AF81" s="59">
        <f t="shared" si="9"/>
        <v>0.50204746393671473</v>
      </c>
      <c r="AG81" s="38" t="s">
        <v>665</v>
      </c>
    </row>
    <row r="82" spans="1:36" s="6" customFormat="1" ht="60" x14ac:dyDescent="0.25">
      <c r="A82" s="64" t="s">
        <v>525</v>
      </c>
      <c r="B82" s="64" t="s">
        <v>526</v>
      </c>
      <c r="C82" s="8" t="s">
        <v>527</v>
      </c>
      <c r="D82" s="8" t="s">
        <v>528</v>
      </c>
      <c r="E82" s="8"/>
      <c r="F82" s="8" t="s">
        <v>529</v>
      </c>
      <c r="G82" s="8" t="s">
        <v>22</v>
      </c>
      <c r="H82" s="8" t="s">
        <v>23</v>
      </c>
      <c r="I82" s="66">
        <v>98516</v>
      </c>
      <c r="J82" s="66" t="s">
        <v>86</v>
      </c>
      <c r="K82" s="71" t="s">
        <v>36</v>
      </c>
      <c r="L82" s="8" t="s">
        <v>224</v>
      </c>
      <c r="M82" s="72" t="s">
        <v>38</v>
      </c>
      <c r="N82" s="52">
        <v>9126</v>
      </c>
      <c r="O82" s="43">
        <v>802</v>
      </c>
      <c r="P82" s="5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56">
        <v>0</v>
      </c>
      <c r="AD82" s="43">
        <f t="shared" ref="AD82:AD87" si="11">SUM(P82:AB82)</f>
        <v>0</v>
      </c>
      <c r="AE82" s="43">
        <f t="shared" si="8"/>
        <v>8324</v>
      </c>
      <c r="AF82" s="59">
        <f t="shared" si="9"/>
        <v>0.91211921981152755</v>
      </c>
      <c r="AG82" s="9" t="s">
        <v>670</v>
      </c>
      <c r="AH82" s="8"/>
      <c r="AI82" s="8"/>
      <c r="AJ82" s="8"/>
    </row>
    <row r="83" spans="1:36" s="6" customFormat="1" x14ac:dyDescent="0.25">
      <c r="A83" s="64" t="s">
        <v>678</v>
      </c>
      <c r="B83" s="64" t="s">
        <v>679</v>
      </c>
      <c r="C83" s="6" t="s">
        <v>680</v>
      </c>
      <c r="D83" s="8"/>
      <c r="E83" s="8"/>
      <c r="F83" s="8"/>
      <c r="G83" s="8"/>
      <c r="H83" s="8"/>
      <c r="I83" s="66"/>
      <c r="J83" s="66" t="s">
        <v>86</v>
      </c>
      <c r="K83" s="71" t="s">
        <v>37</v>
      </c>
      <c r="L83" s="25">
        <v>42131</v>
      </c>
      <c r="M83" s="72" t="s">
        <v>38</v>
      </c>
      <c r="N83" s="52">
        <v>9126</v>
      </c>
      <c r="O83" s="43">
        <v>4010</v>
      </c>
      <c r="P83" s="5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56"/>
      <c r="AD83" s="43">
        <f t="shared" si="11"/>
        <v>0</v>
      </c>
      <c r="AE83" s="43">
        <f t="shared" si="8"/>
        <v>5116</v>
      </c>
      <c r="AF83" s="59">
        <f t="shared" si="9"/>
        <v>0.56059609905763752</v>
      </c>
      <c r="AG83" s="9"/>
      <c r="AH83" s="8"/>
      <c r="AI83" s="8"/>
      <c r="AJ83" s="8"/>
    </row>
    <row r="84" spans="1:36" s="6" customFormat="1" x14ac:dyDescent="0.25">
      <c r="A84" s="6" t="s">
        <v>328</v>
      </c>
      <c r="B84" s="6" t="s">
        <v>123</v>
      </c>
      <c r="C84" s="6" t="s">
        <v>329</v>
      </c>
      <c r="D84" s="6" t="s">
        <v>330</v>
      </c>
      <c r="F84" s="6" t="s">
        <v>331</v>
      </c>
      <c r="G84" s="6" t="s">
        <v>332</v>
      </c>
      <c r="H84" s="6" t="s">
        <v>333</v>
      </c>
      <c r="I84" s="34" t="s">
        <v>334</v>
      </c>
      <c r="J84" s="34" t="s">
        <v>86</v>
      </c>
      <c r="K84" s="35" t="s">
        <v>37</v>
      </c>
      <c r="L84" s="6" t="s">
        <v>195</v>
      </c>
      <c r="M84" s="36" t="s">
        <v>37</v>
      </c>
      <c r="N84" s="52">
        <v>21490</v>
      </c>
      <c r="O84" s="41">
        <v>0</v>
      </c>
      <c r="P84" s="55"/>
      <c r="Q84" s="41">
        <v>5376</v>
      </c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56"/>
      <c r="AD84" s="43">
        <f t="shared" si="11"/>
        <v>5376</v>
      </c>
      <c r="AE84" s="43">
        <f t="shared" si="8"/>
        <v>16114</v>
      </c>
      <c r="AF84" s="59">
        <f t="shared" si="9"/>
        <v>0.74983713355048864</v>
      </c>
      <c r="AG84" s="38"/>
    </row>
    <row r="85" spans="1:36" s="6" customFormat="1" x14ac:dyDescent="0.25">
      <c r="A85" s="8" t="s">
        <v>530</v>
      </c>
      <c r="B85" s="6" t="s">
        <v>531</v>
      </c>
      <c r="C85" s="6" t="s">
        <v>532</v>
      </c>
      <c r="D85" s="6" t="s">
        <v>533</v>
      </c>
      <c r="F85" s="6" t="s">
        <v>534</v>
      </c>
      <c r="G85" s="6" t="s">
        <v>22</v>
      </c>
      <c r="H85" s="6" t="s">
        <v>23</v>
      </c>
      <c r="I85" s="34">
        <v>98502</v>
      </c>
      <c r="J85" s="34" t="s">
        <v>87</v>
      </c>
      <c r="K85" s="35" t="s">
        <v>36</v>
      </c>
      <c r="L85" s="6" t="s">
        <v>320</v>
      </c>
      <c r="M85" s="36" t="s">
        <v>38</v>
      </c>
      <c r="N85" s="52">
        <v>7302</v>
      </c>
      <c r="O85" s="41">
        <v>1858</v>
      </c>
      <c r="P85" s="55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56">
        <v>0</v>
      </c>
      <c r="AD85" s="43">
        <f t="shared" si="11"/>
        <v>0</v>
      </c>
      <c r="AE85" s="43">
        <f t="shared" si="8"/>
        <v>5444</v>
      </c>
      <c r="AF85" s="59">
        <f t="shared" si="9"/>
        <v>0.74554916461243492</v>
      </c>
      <c r="AG85" s="38"/>
      <c r="AJ85" s="39"/>
    </row>
    <row r="86" spans="1:36" s="6" customFormat="1" ht="45" x14ac:dyDescent="0.25">
      <c r="A86" s="70" t="s">
        <v>535</v>
      </c>
      <c r="B86" s="70" t="s">
        <v>24</v>
      </c>
      <c r="C86" s="8" t="s">
        <v>536</v>
      </c>
      <c r="D86" s="8" t="s">
        <v>537</v>
      </c>
      <c r="E86" s="8"/>
      <c r="F86" s="8" t="s">
        <v>538</v>
      </c>
      <c r="G86" s="8" t="s">
        <v>30</v>
      </c>
      <c r="H86" s="8" t="s">
        <v>23</v>
      </c>
      <c r="I86" s="66">
        <v>98406</v>
      </c>
      <c r="J86" s="66" t="s">
        <v>87</v>
      </c>
      <c r="K86" s="71" t="s">
        <v>36</v>
      </c>
      <c r="L86" s="8" t="s">
        <v>415</v>
      </c>
      <c r="M86" s="72" t="s">
        <v>38</v>
      </c>
      <c r="N86" s="52">
        <v>7302</v>
      </c>
      <c r="O86" s="43">
        <v>414</v>
      </c>
      <c r="P86" s="53"/>
      <c r="Q86" s="9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56">
        <v>0</v>
      </c>
      <c r="AD86" s="43">
        <f t="shared" si="11"/>
        <v>0</v>
      </c>
      <c r="AE86" s="43">
        <f t="shared" si="8"/>
        <v>6888</v>
      </c>
      <c r="AF86" s="59">
        <f t="shared" si="9"/>
        <v>0.9433032046014791</v>
      </c>
      <c r="AG86" s="9" t="s">
        <v>615</v>
      </c>
      <c r="AH86" s="8"/>
      <c r="AI86" s="8"/>
      <c r="AJ86" s="8"/>
    </row>
    <row r="87" spans="1:36" s="6" customFormat="1" x14ac:dyDescent="0.25">
      <c r="A87" s="70" t="s">
        <v>72</v>
      </c>
      <c r="B87" s="70" t="s">
        <v>71</v>
      </c>
      <c r="C87" s="6" t="s">
        <v>73</v>
      </c>
      <c r="D87" s="6" t="s">
        <v>335</v>
      </c>
      <c r="F87" s="6" t="s">
        <v>74</v>
      </c>
      <c r="G87" s="6" t="s">
        <v>75</v>
      </c>
      <c r="H87" s="6" t="s">
        <v>55</v>
      </c>
      <c r="I87" s="34">
        <v>97062</v>
      </c>
      <c r="J87" s="8" t="s">
        <v>86</v>
      </c>
      <c r="K87" s="35" t="s">
        <v>36</v>
      </c>
      <c r="L87" s="6" t="s">
        <v>336</v>
      </c>
      <c r="M87" s="36" t="s">
        <v>37</v>
      </c>
      <c r="N87" s="52">
        <v>21490</v>
      </c>
      <c r="O87" s="41">
        <v>1984</v>
      </c>
      <c r="P87" s="53">
        <v>1000</v>
      </c>
      <c r="Q87" s="93">
        <v>1225</v>
      </c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56"/>
      <c r="AD87" s="43">
        <f t="shared" si="11"/>
        <v>2225</v>
      </c>
      <c r="AE87" s="43">
        <f t="shared" si="8"/>
        <v>17281</v>
      </c>
      <c r="AF87" s="59">
        <f t="shared" si="9"/>
        <v>0.80414146114471852</v>
      </c>
      <c r="AG87" s="38" t="s">
        <v>570</v>
      </c>
    </row>
    <row r="88" spans="1:36" s="6" customFormat="1" x14ac:dyDescent="0.25">
      <c r="A88" s="6" t="s">
        <v>337</v>
      </c>
      <c r="B88" s="6" t="s">
        <v>338</v>
      </c>
      <c r="C88" s="6" t="s">
        <v>339</v>
      </c>
      <c r="D88" s="6" t="s">
        <v>340</v>
      </c>
      <c r="F88" s="6" t="s">
        <v>341</v>
      </c>
      <c r="G88" s="6" t="s">
        <v>342</v>
      </c>
      <c r="H88" s="6" t="s">
        <v>261</v>
      </c>
      <c r="I88" s="34">
        <v>45056</v>
      </c>
      <c r="J88" s="34" t="s">
        <v>86</v>
      </c>
      <c r="K88" s="35" t="s">
        <v>37</v>
      </c>
      <c r="L88" s="6" t="s">
        <v>180</v>
      </c>
      <c r="M88" s="36" t="s">
        <v>37</v>
      </c>
      <c r="N88" s="52">
        <v>21490</v>
      </c>
      <c r="O88" s="41">
        <v>0</v>
      </c>
      <c r="P88" s="55"/>
      <c r="Q88" s="69">
        <v>5376</v>
      </c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56"/>
      <c r="AD88" s="43">
        <v>0</v>
      </c>
      <c r="AE88" s="43">
        <f t="shared" si="8"/>
        <v>21490</v>
      </c>
      <c r="AF88" s="59">
        <f t="shared" si="9"/>
        <v>1</v>
      </c>
      <c r="AG88" s="38" t="s">
        <v>656</v>
      </c>
    </row>
    <row r="89" spans="1:36" s="6" customFormat="1" x14ac:dyDescent="0.25">
      <c r="A89" s="64" t="s">
        <v>539</v>
      </c>
      <c r="B89" s="64" t="s">
        <v>416</v>
      </c>
      <c r="C89" s="6" t="s">
        <v>540</v>
      </c>
      <c r="D89" s="6" t="s">
        <v>541</v>
      </c>
      <c r="F89" s="6" t="s">
        <v>542</v>
      </c>
      <c r="G89" s="6" t="s">
        <v>407</v>
      </c>
      <c r="H89" s="6" t="s">
        <v>23</v>
      </c>
      <c r="I89" s="34" t="s">
        <v>543</v>
      </c>
      <c r="J89" s="34" t="s">
        <v>86</v>
      </c>
      <c r="K89" s="35" t="s">
        <v>36</v>
      </c>
      <c r="L89" s="6" t="s">
        <v>224</v>
      </c>
      <c r="M89" s="36" t="s">
        <v>38</v>
      </c>
      <c r="N89" s="52">
        <v>9126</v>
      </c>
      <c r="O89" s="41">
        <v>0</v>
      </c>
      <c r="P89" s="55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77">
        <v>2100</v>
      </c>
      <c r="AD89" s="43">
        <f>SUM(P89:AB89)</f>
        <v>0</v>
      </c>
      <c r="AE89" s="43">
        <f t="shared" si="8"/>
        <v>7026</v>
      </c>
      <c r="AF89" s="59">
        <f t="shared" si="9"/>
        <v>0.76988823142669294</v>
      </c>
      <c r="AG89" s="38"/>
    </row>
    <row r="90" spans="1:36" s="6" customFormat="1" ht="45" x14ac:dyDescent="0.25">
      <c r="A90" s="70" t="s">
        <v>544</v>
      </c>
      <c r="B90" s="70" t="s">
        <v>545</v>
      </c>
      <c r="C90" s="8" t="s">
        <v>546</v>
      </c>
      <c r="D90" s="8" t="s">
        <v>547</v>
      </c>
      <c r="E90" s="8"/>
      <c r="F90" s="8" t="s">
        <v>548</v>
      </c>
      <c r="G90" s="8" t="s">
        <v>495</v>
      </c>
      <c r="H90" s="8" t="s">
        <v>23</v>
      </c>
      <c r="I90" s="66">
        <v>98503</v>
      </c>
      <c r="J90" s="66" t="s">
        <v>86</v>
      </c>
      <c r="K90" s="71" t="s">
        <v>36</v>
      </c>
      <c r="L90" s="8" t="s">
        <v>276</v>
      </c>
      <c r="M90" s="72" t="s">
        <v>38</v>
      </c>
      <c r="N90" s="52">
        <v>9126</v>
      </c>
      <c r="O90" s="43">
        <v>1080</v>
      </c>
      <c r="P90" s="53"/>
      <c r="Q90" s="9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56">
        <v>0</v>
      </c>
      <c r="AD90" s="43">
        <f>SUM(P90:AB90)</f>
        <v>0</v>
      </c>
      <c r="AE90" s="43">
        <f t="shared" si="8"/>
        <v>8046</v>
      </c>
      <c r="AF90" s="59">
        <f t="shared" si="9"/>
        <v>0.88165680473372776</v>
      </c>
      <c r="AG90" s="9" t="s">
        <v>615</v>
      </c>
      <c r="AH90" s="8"/>
      <c r="AI90" s="8"/>
      <c r="AJ90" s="8"/>
    </row>
    <row r="91" spans="1:36" s="6" customFormat="1" ht="30" x14ac:dyDescent="0.25">
      <c r="A91" s="6" t="s">
        <v>142</v>
      </c>
      <c r="B91" s="6" t="s">
        <v>24</v>
      </c>
      <c r="C91" s="6" t="s">
        <v>343</v>
      </c>
      <c r="D91" s="6" t="s">
        <v>143</v>
      </c>
      <c r="E91" s="6" t="s">
        <v>144</v>
      </c>
      <c r="F91" s="6" t="s">
        <v>344</v>
      </c>
      <c r="G91" s="6" t="s">
        <v>145</v>
      </c>
      <c r="H91" s="6" t="s">
        <v>43</v>
      </c>
      <c r="I91" s="34">
        <v>94608</v>
      </c>
      <c r="J91" s="34" t="s">
        <v>86</v>
      </c>
      <c r="K91" s="35" t="s">
        <v>37</v>
      </c>
      <c r="L91" s="6" t="s">
        <v>276</v>
      </c>
      <c r="M91" s="36" t="s">
        <v>37</v>
      </c>
      <c r="N91" s="52">
        <v>21490</v>
      </c>
      <c r="O91" s="41">
        <v>6225</v>
      </c>
      <c r="P91" s="75">
        <v>750</v>
      </c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56"/>
      <c r="AD91" s="43">
        <v>0</v>
      </c>
      <c r="AE91" s="43">
        <f t="shared" si="8"/>
        <v>15265</v>
      </c>
      <c r="AF91" s="59">
        <f t="shared" si="9"/>
        <v>0.71033038622615174</v>
      </c>
      <c r="AG91" s="38" t="s">
        <v>646</v>
      </c>
    </row>
    <row r="92" spans="1:36" s="6" customFormat="1" x14ac:dyDescent="0.25">
      <c r="A92" s="6" t="s">
        <v>345</v>
      </c>
      <c r="B92" s="6" t="s">
        <v>346</v>
      </c>
      <c r="C92" s="6" t="s">
        <v>347</v>
      </c>
      <c r="D92" s="6" t="s">
        <v>348</v>
      </c>
      <c r="F92" s="6" t="s">
        <v>349</v>
      </c>
      <c r="G92" s="6" t="s">
        <v>350</v>
      </c>
      <c r="H92" s="6" t="s">
        <v>43</v>
      </c>
      <c r="I92" s="34">
        <v>93722</v>
      </c>
      <c r="J92" s="34" t="s">
        <v>86</v>
      </c>
      <c r="K92" s="35" t="s">
        <v>37</v>
      </c>
      <c r="L92" s="6" t="s">
        <v>160</v>
      </c>
      <c r="M92" s="36" t="s">
        <v>37</v>
      </c>
      <c r="N92" s="52">
        <v>21490</v>
      </c>
      <c r="O92" s="41">
        <v>0</v>
      </c>
      <c r="P92" s="55"/>
      <c r="Q92" s="41">
        <v>1074</v>
      </c>
      <c r="R92" s="41"/>
      <c r="S92" s="41"/>
      <c r="T92" s="41">
        <v>4375</v>
      </c>
      <c r="U92" s="41"/>
      <c r="V92" s="41"/>
      <c r="W92" s="41"/>
      <c r="X92" s="41"/>
      <c r="Y92" s="41"/>
      <c r="Z92" s="41"/>
      <c r="AA92" s="41"/>
      <c r="AB92" s="41"/>
      <c r="AC92" s="56"/>
      <c r="AD92" s="43">
        <f t="shared" ref="AD92:AD100" si="12">SUM(P92:AB92)</f>
        <v>5449</v>
      </c>
      <c r="AE92" s="43">
        <f t="shared" si="8"/>
        <v>16041</v>
      </c>
      <c r="AF92" s="59">
        <f t="shared" si="9"/>
        <v>0.74644020474639372</v>
      </c>
      <c r="AG92" s="38"/>
      <c r="AH92" s="6" t="s">
        <v>608</v>
      </c>
    </row>
    <row r="93" spans="1:36" s="6" customFormat="1" x14ac:dyDescent="0.25">
      <c r="A93" s="6" t="s">
        <v>175</v>
      </c>
      <c r="B93" s="6" t="s">
        <v>176</v>
      </c>
      <c r="C93" s="6" t="s">
        <v>177</v>
      </c>
      <c r="D93" s="6" t="s">
        <v>178</v>
      </c>
      <c r="F93" s="6" t="s">
        <v>179</v>
      </c>
      <c r="G93" s="6" t="s">
        <v>22</v>
      </c>
      <c r="H93" s="6" t="s">
        <v>23</v>
      </c>
      <c r="I93" s="34">
        <v>98501</v>
      </c>
      <c r="J93" s="34" t="s">
        <v>86</v>
      </c>
      <c r="K93" s="35" t="s">
        <v>37</v>
      </c>
      <c r="L93" s="6" t="s">
        <v>180</v>
      </c>
      <c r="M93" s="36" t="s">
        <v>41</v>
      </c>
      <c r="N93" s="52">
        <v>9126</v>
      </c>
      <c r="O93" s="41">
        <v>0</v>
      </c>
      <c r="P93" s="55"/>
      <c r="Q93" s="43">
        <v>1827</v>
      </c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56"/>
      <c r="AD93" s="43">
        <f t="shared" si="12"/>
        <v>1827</v>
      </c>
      <c r="AE93" s="43">
        <f t="shared" si="8"/>
        <v>7299</v>
      </c>
      <c r="AF93" s="59">
        <f t="shared" si="9"/>
        <v>0.79980276134122286</v>
      </c>
      <c r="AG93" s="38"/>
      <c r="AJ93" s="8"/>
    </row>
    <row r="94" spans="1:36" s="6" customFormat="1" x14ac:dyDescent="0.25">
      <c r="A94" s="64" t="s">
        <v>621</v>
      </c>
      <c r="B94" s="64" t="s">
        <v>622</v>
      </c>
      <c r="C94" s="8" t="s">
        <v>623</v>
      </c>
      <c r="I94" s="34"/>
      <c r="J94" s="34" t="s">
        <v>86</v>
      </c>
      <c r="K94" s="35" t="s">
        <v>37</v>
      </c>
      <c r="L94" s="37">
        <v>42053</v>
      </c>
      <c r="M94" s="36" t="s">
        <v>38</v>
      </c>
      <c r="N94" s="52">
        <v>9126</v>
      </c>
      <c r="O94" s="41">
        <v>0</v>
      </c>
      <c r="P94" s="55"/>
      <c r="Q94" s="43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56">
        <v>2100</v>
      </c>
      <c r="AD94" s="43">
        <f t="shared" si="12"/>
        <v>0</v>
      </c>
      <c r="AE94" s="43">
        <f t="shared" si="8"/>
        <v>7026</v>
      </c>
      <c r="AF94" s="59">
        <f t="shared" si="9"/>
        <v>0.76988823142669294</v>
      </c>
      <c r="AG94" s="38"/>
      <c r="AJ94" s="8"/>
    </row>
    <row r="95" spans="1:36" s="6" customFormat="1" ht="45" x14ac:dyDescent="0.25">
      <c r="A95" s="70" t="s">
        <v>549</v>
      </c>
      <c r="B95" s="70" t="s">
        <v>550</v>
      </c>
      <c r="C95" s="8" t="s">
        <v>551</v>
      </c>
      <c r="D95" s="8" t="s">
        <v>552</v>
      </c>
      <c r="E95" s="8"/>
      <c r="F95" s="8" t="s">
        <v>553</v>
      </c>
      <c r="G95" s="8" t="s">
        <v>22</v>
      </c>
      <c r="H95" s="8" t="s">
        <v>23</v>
      </c>
      <c r="I95" s="66">
        <v>98512</v>
      </c>
      <c r="J95" s="66" t="s">
        <v>87</v>
      </c>
      <c r="K95" s="71" t="s">
        <v>36</v>
      </c>
      <c r="L95" s="8" t="s">
        <v>217</v>
      </c>
      <c r="M95" s="72" t="s">
        <v>38</v>
      </c>
      <c r="N95" s="52">
        <v>7302</v>
      </c>
      <c r="O95" s="43">
        <v>212</v>
      </c>
      <c r="P95" s="53"/>
      <c r="Q95" s="9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56">
        <v>0</v>
      </c>
      <c r="AD95" s="43">
        <f t="shared" si="12"/>
        <v>0</v>
      </c>
      <c r="AE95" s="43">
        <f t="shared" si="8"/>
        <v>7090</v>
      </c>
      <c r="AF95" s="59">
        <f t="shared" si="9"/>
        <v>0.97096685839496033</v>
      </c>
      <c r="AG95" s="9" t="s">
        <v>615</v>
      </c>
      <c r="AH95" s="8"/>
      <c r="AI95" s="8"/>
      <c r="AJ95" s="8"/>
    </row>
    <row r="96" spans="1:36" s="6" customFormat="1" x14ac:dyDescent="0.25">
      <c r="A96" s="64" t="s">
        <v>77</v>
      </c>
      <c r="B96" s="64" t="s">
        <v>76</v>
      </c>
      <c r="C96" s="6" t="s">
        <v>78</v>
      </c>
      <c r="D96" s="6" t="s">
        <v>554</v>
      </c>
      <c r="F96" s="6" t="s">
        <v>555</v>
      </c>
      <c r="G96" s="6" t="s">
        <v>22</v>
      </c>
      <c r="H96" s="6" t="s">
        <v>23</v>
      </c>
      <c r="I96" s="34">
        <v>98502</v>
      </c>
      <c r="J96" s="8" t="s">
        <v>86</v>
      </c>
      <c r="K96" s="35" t="s">
        <v>36</v>
      </c>
      <c r="L96" s="6" t="s">
        <v>224</v>
      </c>
      <c r="M96" s="36" t="s">
        <v>38</v>
      </c>
      <c r="N96" s="52">
        <v>9126</v>
      </c>
      <c r="O96" s="41">
        <v>8072</v>
      </c>
      <c r="P96" s="55"/>
      <c r="Q96" s="41"/>
      <c r="R96" s="41">
        <f>N96/3</f>
        <v>3042</v>
      </c>
      <c r="S96" s="41"/>
      <c r="T96" s="41"/>
      <c r="U96" s="41"/>
      <c r="V96" s="41"/>
      <c r="W96" s="41"/>
      <c r="X96" s="41"/>
      <c r="Y96" s="41">
        <v>500</v>
      </c>
      <c r="Z96" s="41"/>
      <c r="AA96" s="41"/>
      <c r="AB96" s="41"/>
      <c r="AC96" s="57"/>
      <c r="AD96" s="43">
        <f t="shared" si="12"/>
        <v>3542</v>
      </c>
      <c r="AE96" s="43">
        <f t="shared" si="8"/>
        <v>-2488</v>
      </c>
      <c r="AF96" s="59">
        <f t="shared" si="9"/>
        <v>-0.27262765724304183</v>
      </c>
      <c r="AG96" s="9" t="s">
        <v>102</v>
      </c>
    </row>
    <row r="97" spans="1:36" s="6" customFormat="1" ht="60" x14ac:dyDescent="0.25">
      <c r="A97" s="64" t="s">
        <v>556</v>
      </c>
      <c r="B97" s="64" t="s">
        <v>557</v>
      </c>
      <c r="C97" s="8" t="s">
        <v>558</v>
      </c>
      <c r="D97" s="8" t="s">
        <v>559</v>
      </c>
      <c r="E97" s="8"/>
      <c r="F97" s="8" t="s">
        <v>560</v>
      </c>
      <c r="G97" s="8" t="s">
        <v>22</v>
      </c>
      <c r="H97" s="8" t="s">
        <v>23</v>
      </c>
      <c r="I97" s="66">
        <v>98506</v>
      </c>
      <c r="J97" s="66" t="s">
        <v>86</v>
      </c>
      <c r="K97" s="71" t="s">
        <v>36</v>
      </c>
      <c r="L97" s="8" t="s">
        <v>224</v>
      </c>
      <c r="M97" s="72" t="s">
        <v>38</v>
      </c>
      <c r="N97" s="52">
        <v>9126</v>
      </c>
      <c r="O97" s="43">
        <v>812</v>
      </c>
      <c r="P97" s="5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56">
        <v>0</v>
      </c>
      <c r="AD97" s="43">
        <f t="shared" si="12"/>
        <v>0</v>
      </c>
      <c r="AE97" s="43">
        <f t="shared" si="8"/>
        <v>8314</v>
      </c>
      <c r="AF97" s="59">
        <f t="shared" si="9"/>
        <v>0.91102344948498792</v>
      </c>
      <c r="AG97" s="9" t="s">
        <v>669</v>
      </c>
      <c r="AH97" s="8"/>
      <c r="AI97" s="8"/>
      <c r="AJ97" s="8"/>
    </row>
    <row r="98" spans="1:36" s="6" customFormat="1" x14ac:dyDescent="0.25">
      <c r="A98" s="6" t="s">
        <v>146</v>
      </c>
      <c r="B98" s="6" t="s">
        <v>147</v>
      </c>
      <c r="C98" s="6" t="s">
        <v>561</v>
      </c>
      <c r="D98" s="6" t="s">
        <v>148</v>
      </c>
      <c r="E98" s="6" t="s">
        <v>149</v>
      </c>
      <c r="F98" s="6" t="s">
        <v>562</v>
      </c>
      <c r="G98" s="6" t="s">
        <v>30</v>
      </c>
      <c r="H98" s="6" t="s">
        <v>23</v>
      </c>
      <c r="I98" s="34">
        <v>98405</v>
      </c>
      <c r="J98" s="34" t="s">
        <v>86</v>
      </c>
      <c r="K98" s="35" t="s">
        <v>37</v>
      </c>
      <c r="L98" s="6" t="s">
        <v>157</v>
      </c>
      <c r="M98" s="36" t="s">
        <v>38</v>
      </c>
      <c r="N98" s="52">
        <v>9126</v>
      </c>
      <c r="O98" s="41">
        <v>5276</v>
      </c>
      <c r="P98" s="53">
        <v>500</v>
      </c>
      <c r="Q98" s="41"/>
      <c r="R98" s="41">
        <f>N98/3</f>
        <v>3042</v>
      </c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56"/>
      <c r="AD98" s="43">
        <f t="shared" si="12"/>
        <v>3542</v>
      </c>
      <c r="AE98" s="43">
        <f t="shared" si="8"/>
        <v>308</v>
      </c>
      <c r="AF98" s="59">
        <f t="shared" si="9"/>
        <v>3.3749726057418362E-2</v>
      </c>
      <c r="AG98" s="38" t="s">
        <v>569</v>
      </c>
    </row>
    <row r="99" spans="1:36" s="6" customFormat="1" x14ac:dyDescent="0.25">
      <c r="A99" s="6" t="s">
        <v>563</v>
      </c>
      <c r="B99" s="6" t="s">
        <v>564</v>
      </c>
      <c r="C99" s="6" t="s">
        <v>565</v>
      </c>
      <c r="D99" s="6" t="s">
        <v>566</v>
      </c>
      <c r="F99" s="6" t="s">
        <v>567</v>
      </c>
      <c r="G99" s="6" t="s">
        <v>22</v>
      </c>
      <c r="H99" s="6" t="s">
        <v>23</v>
      </c>
      <c r="I99" s="34">
        <v>98502</v>
      </c>
      <c r="J99" s="34" t="s">
        <v>86</v>
      </c>
      <c r="K99" s="35" t="s">
        <v>36</v>
      </c>
      <c r="L99" s="6" t="s">
        <v>568</v>
      </c>
      <c r="M99" s="36" t="s">
        <v>38</v>
      </c>
      <c r="N99" s="52">
        <v>9126</v>
      </c>
      <c r="O99" s="41">
        <v>0</v>
      </c>
      <c r="P99" s="55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77">
        <v>2100</v>
      </c>
      <c r="AD99" s="43">
        <f t="shared" si="12"/>
        <v>0</v>
      </c>
      <c r="AE99" s="43">
        <f t="shared" ref="AE99:AE130" si="13">N99-(O99+AC99+AD99)</f>
        <v>7026</v>
      </c>
      <c r="AF99" s="59">
        <f t="shared" ref="AF99:AF130" si="14">AE99/N99</f>
        <v>0.76988823142669294</v>
      </c>
      <c r="AG99" s="38"/>
    </row>
    <row r="100" spans="1:36" s="6" customFormat="1" ht="60" x14ac:dyDescent="0.25">
      <c r="A100" s="8" t="s">
        <v>80</v>
      </c>
      <c r="B100" s="8" t="s">
        <v>79</v>
      </c>
      <c r="C100" s="8" t="s">
        <v>81</v>
      </c>
      <c r="D100" s="8" t="s">
        <v>82</v>
      </c>
      <c r="E100" s="8"/>
      <c r="F100" s="8" t="s">
        <v>83</v>
      </c>
      <c r="G100" s="8" t="s">
        <v>84</v>
      </c>
      <c r="H100" s="8" t="s">
        <v>85</v>
      </c>
      <c r="I100" s="8">
        <v>23089</v>
      </c>
      <c r="J100" s="34" t="s">
        <v>86</v>
      </c>
      <c r="K100" s="8" t="s">
        <v>37</v>
      </c>
      <c r="L100" s="8" t="s">
        <v>571</v>
      </c>
      <c r="M100" s="8" t="s">
        <v>37</v>
      </c>
      <c r="N100" s="52">
        <v>21490</v>
      </c>
      <c r="O100" s="43" t="s">
        <v>577</v>
      </c>
      <c r="P100" s="5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56"/>
      <c r="AD100" s="43">
        <f t="shared" si="12"/>
        <v>0</v>
      </c>
      <c r="AE100" s="43" t="e">
        <f t="shared" si="13"/>
        <v>#VALUE!</v>
      </c>
      <c r="AF100" s="59" t="e">
        <f t="shared" si="14"/>
        <v>#VALUE!</v>
      </c>
      <c r="AG100" s="9" t="s">
        <v>101</v>
      </c>
      <c r="AH100" s="8"/>
      <c r="AI100" s="8"/>
    </row>
    <row r="101" spans="1:36" s="6" customFormat="1" ht="90" x14ac:dyDescent="0.25">
      <c r="A101" s="64" t="s">
        <v>351</v>
      </c>
      <c r="B101" s="64" t="s">
        <v>352</v>
      </c>
      <c r="C101" s="6" t="s">
        <v>353</v>
      </c>
      <c r="D101" s="6" t="s">
        <v>354</v>
      </c>
      <c r="F101" s="6" t="s">
        <v>355</v>
      </c>
      <c r="G101" s="6" t="s">
        <v>356</v>
      </c>
      <c r="H101" s="6" t="s">
        <v>85</v>
      </c>
      <c r="I101" s="34">
        <v>20191</v>
      </c>
      <c r="J101" s="34" t="s">
        <v>86</v>
      </c>
      <c r="K101" s="35" t="s">
        <v>37</v>
      </c>
      <c r="L101" s="6" t="s">
        <v>224</v>
      </c>
      <c r="M101" s="36" t="s">
        <v>37</v>
      </c>
      <c r="N101" s="52">
        <v>21490</v>
      </c>
      <c r="O101" s="41">
        <v>6471</v>
      </c>
      <c r="P101" s="55"/>
      <c r="Q101" s="69">
        <v>1500</v>
      </c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56"/>
      <c r="AD101" s="43">
        <v>0</v>
      </c>
      <c r="AE101" s="43">
        <f t="shared" si="13"/>
        <v>15019</v>
      </c>
      <c r="AF101" s="59">
        <f t="shared" si="14"/>
        <v>0.69888320148906469</v>
      </c>
      <c r="AG101" s="38" t="s">
        <v>660</v>
      </c>
    </row>
    <row r="102" spans="1:36" x14ac:dyDescent="0.25">
      <c r="O102" s="22" t="s">
        <v>45</v>
      </c>
      <c r="P102" s="45">
        <f>SUM(P6:P101)-500-750-1000</f>
        <v>11000</v>
      </c>
      <c r="Q102" s="45">
        <f>104500-(R102+P102+S102)</f>
        <v>45449</v>
      </c>
      <c r="R102" s="45">
        <f>(4*3052)+4*(7170)</f>
        <v>40888</v>
      </c>
      <c r="S102" s="45">
        <v>7163</v>
      </c>
      <c r="T102" s="45">
        <v>8750</v>
      </c>
      <c r="U102" s="45">
        <v>6968</v>
      </c>
      <c r="V102" s="45">
        <v>1000</v>
      </c>
      <c r="W102" s="45">
        <v>16637</v>
      </c>
      <c r="X102" s="45">
        <v>2149</v>
      </c>
      <c r="Y102" s="45">
        <v>500</v>
      </c>
      <c r="Z102" s="45">
        <v>1416</v>
      </c>
      <c r="AA102" s="45">
        <v>0</v>
      </c>
      <c r="AB102" s="45">
        <v>10000</v>
      </c>
      <c r="AC102" s="46">
        <f>AC101</f>
        <v>0</v>
      </c>
      <c r="AD102" s="47">
        <f t="shared" ref="AD102:AD104" si="15">SUM(P102:AB102)</f>
        <v>151920</v>
      </c>
    </row>
    <row r="103" spans="1:36" x14ac:dyDescent="0.25">
      <c r="O103" s="23" t="s">
        <v>46</v>
      </c>
      <c r="P103" s="48">
        <f>SUM(P6:P101)-500-750-1000</f>
        <v>11000</v>
      </c>
      <c r="Q103" s="48">
        <f>SUM(Q6:Q101)-2796-5376-1500-1500</f>
        <v>65539</v>
      </c>
      <c r="R103" s="48">
        <f>SUM(R6:R101)-7170-7170-3042</f>
        <v>22360</v>
      </c>
      <c r="S103" s="48">
        <f>SUM(S6:S101)-7163</f>
        <v>0.33333333333303017</v>
      </c>
      <c r="T103" s="48">
        <f>SUM(T6:T101)-4375</f>
        <v>8750</v>
      </c>
      <c r="U103" s="48">
        <f t="shared" ref="U103:AB103" si="16">SUM(U6:U101)</f>
        <v>6968</v>
      </c>
      <c r="V103" s="48">
        <f t="shared" si="16"/>
        <v>1000</v>
      </c>
      <c r="W103" s="48">
        <f t="shared" si="16"/>
        <v>16637</v>
      </c>
      <c r="X103" s="48">
        <f t="shared" si="16"/>
        <v>2149</v>
      </c>
      <c r="Y103" s="48">
        <f t="shared" si="16"/>
        <v>500</v>
      </c>
      <c r="Z103" s="48">
        <f t="shared" si="16"/>
        <v>0</v>
      </c>
      <c r="AA103" s="48">
        <f t="shared" si="16"/>
        <v>0</v>
      </c>
      <c r="AB103" s="48">
        <f t="shared" si="16"/>
        <v>0</v>
      </c>
      <c r="AC103" s="49">
        <f>SUM(AC19:AC101)</f>
        <v>25200</v>
      </c>
      <c r="AD103" s="50">
        <f t="shared" si="15"/>
        <v>134903.33333333331</v>
      </c>
    </row>
    <row r="104" spans="1:36" s="7" customFormat="1" x14ac:dyDescent="0.25">
      <c r="N104" s="14"/>
      <c r="O104" s="22" t="s">
        <v>47</v>
      </c>
      <c r="P104" s="47">
        <f t="shared" ref="P104:AB104" si="17">P102-P103</f>
        <v>0</v>
      </c>
      <c r="Q104" s="47">
        <f t="shared" si="17"/>
        <v>-20090</v>
      </c>
      <c r="R104" s="47">
        <f t="shared" si="17"/>
        <v>18528</v>
      </c>
      <c r="S104" s="47">
        <f t="shared" si="17"/>
        <v>7162.666666666667</v>
      </c>
      <c r="T104" s="47">
        <f t="shared" si="17"/>
        <v>0</v>
      </c>
      <c r="U104" s="47">
        <f t="shared" si="17"/>
        <v>0</v>
      </c>
      <c r="V104" s="47">
        <f t="shared" si="17"/>
        <v>0</v>
      </c>
      <c r="W104" s="47">
        <f t="shared" si="17"/>
        <v>0</v>
      </c>
      <c r="X104" s="47">
        <f t="shared" si="17"/>
        <v>0</v>
      </c>
      <c r="Y104" s="47">
        <f t="shared" si="17"/>
        <v>0</v>
      </c>
      <c r="Z104" s="47">
        <f t="shared" si="17"/>
        <v>1416</v>
      </c>
      <c r="AA104" s="47">
        <f t="shared" si="17"/>
        <v>0</v>
      </c>
      <c r="AB104" s="47">
        <f t="shared" si="17"/>
        <v>10000</v>
      </c>
      <c r="AC104" s="51">
        <f>AC102-AC101</f>
        <v>0</v>
      </c>
      <c r="AD104" s="47">
        <f t="shared" si="15"/>
        <v>17016.666666666668</v>
      </c>
      <c r="AF104" s="61"/>
      <c r="AG104" s="40"/>
    </row>
    <row r="105" spans="1:36" x14ac:dyDescent="0.25">
      <c r="O105" s="22" t="s">
        <v>582</v>
      </c>
      <c r="P105" s="53">
        <f t="shared" ref="P105:AB105" si="18">SUM(P3:P101)</f>
        <v>13250</v>
      </c>
      <c r="Q105" s="53">
        <f t="shared" si="18"/>
        <v>76711</v>
      </c>
      <c r="R105" s="53">
        <f t="shared" si="18"/>
        <v>46905.333333333328</v>
      </c>
      <c r="S105" s="53">
        <f t="shared" si="18"/>
        <v>7163.333333333333</v>
      </c>
      <c r="T105" s="53">
        <f t="shared" si="18"/>
        <v>13125</v>
      </c>
      <c r="U105" s="53">
        <f t="shared" si="18"/>
        <v>6968</v>
      </c>
      <c r="V105" s="53">
        <f t="shared" si="18"/>
        <v>1000</v>
      </c>
      <c r="W105" s="53">
        <f t="shared" si="18"/>
        <v>16637</v>
      </c>
      <c r="X105" s="53">
        <f t="shared" si="18"/>
        <v>2149</v>
      </c>
      <c r="Y105" s="53">
        <f t="shared" si="18"/>
        <v>500</v>
      </c>
      <c r="Z105" s="53">
        <f t="shared" si="18"/>
        <v>0</v>
      </c>
      <c r="AA105" s="53">
        <f t="shared" si="18"/>
        <v>0</v>
      </c>
      <c r="AB105" s="53">
        <f t="shared" si="18"/>
        <v>0</v>
      </c>
    </row>
    <row r="106" spans="1:36" x14ac:dyDescent="0.25">
      <c r="T106" s="64" t="s">
        <v>92</v>
      </c>
    </row>
    <row r="107" spans="1:36" x14ac:dyDescent="0.25">
      <c r="P107" s="19" t="s">
        <v>581</v>
      </c>
      <c r="T107" s="65">
        <f>SUM(P104:S104)</f>
        <v>5600.666666666667</v>
      </c>
      <c r="AC107" s="26"/>
      <c r="AF107" s="62"/>
    </row>
    <row r="108" spans="1:36" x14ac:dyDescent="0.25">
      <c r="A108" s="10"/>
      <c r="B108" s="10"/>
      <c r="C108" s="10"/>
      <c r="D108" s="10"/>
      <c r="E108" s="11"/>
      <c r="F108" s="10"/>
      <c r="G108" s="10"/>
      <c r="H108" s="10"/>
      <c r="I108" s="10"/>
      <c r="J108" s="1"/>
      <c r="M108" s="7"/>
      <c r="N108" s="14"/>
      <c r="AC108" s="26"/>
      <c r="AF108" s="62"/>
    </row>
    <row r="109" spans="1:36" x14ac:dyDescent="0.25">
      <c r="P109" s="19" t="s">
        <v>667</v>
      </c>
    </row>
    <row r="110" spans="1:36" x14ac:dyDescent="0.25">
      <c r="P110" s="53">
        <f>SUM(P105:S105)+AA105</f>
        <v>144029.66666666666</v>
      </c>
    </row>
    <row r="111" spans="1:36" x14ac:dyDescent="0.25">
      <c r="P111" s="63">
        <f>P110-104500</f>
        <v>39529.666666666657</v>
      </c>
      <c r="Q111" s="8" t="s">
        <v>583</v>
      </c>
      <c r="U111" s="8" t="s">
        <v>605</v>
      </c>
    </row>
    <row r="112" spans="1:36" x14ac:dyDescent="0.25">
      <c r="U112" s="43">
        <f>U104+V104+X104+Y104</f>
        <v>0</v>
      </c>
    </row>
    <row r="113" spans="16:21" x14ac:dyDescent="0.25">
      <c r="U113" s="8" t="s">
        <v>602</v>
      </c>
    </row>
    <row r="114" spans="16:21" x14ac:dyDescent="0.25">
      <c r="U114" s="43">
        <v>22800</v>
      </c>
    </row>
    <row r="115" spans="16:21" x14ac:dyDescent="0.25">
      <c r="P115" s="19" t="s">
        <v>668</v>
      </c>
    </row>
    <row r="116" spans="16:21" x14ac:dyDescent="0.25">
      <c r="P116" s="53">
        <v>20850</v>
      </c>
    </row>
    <row r="117" spans="16:21" x14ac:dyDescent="0.25">
      <c r="P117" s="53"/>
    </row>
  </sheetData>
  <sortState ref="A3:AJ101">
    <sortCondition ref="A3:A101"/>
  </sortState>
  <hyperlinks>
    <hyperlink ref="D3" r:id="rId1"/>
    <hyperlink ref="D6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C3" sqref="C3"/>
    </sheetView>
  </sheetViews>
  <sheetFormatPr defaultRowHeight="15" x14ac:dyDescent="0.25"/>
  <sheetData>
    <row r="1" spans="1:17" x14ac:dyDescent="0.25">
      <c r="A1" t="s">
        <v>48</v>
      </c>
    </row>
    <row r="2" spans="1:17" x14ac:dyDescent="0.25">
      <c r="A2" s="3"/>
      <c r="B2" s="3" t="s">
        <v>5</v>
      </c>
      <c r="C2" s="3">
        <v>0.76</v>
      </c>
      <c r="D2" s="3">
        <v>0.77</v>
      </c>
      <c r="E2" s="3">
        <v>0.78</v>
      </c>
      <c r="F2" s="3">
        <v>0.79</v>
      </c>
      <c r="G2" s="3">
        <v>0.8</v>
      </c>
      <c r="H2" s="3">
        <v>0.81</v>
      </c>
      <c r="I2" s="3">
        <v>0.82</v>
      </c>
      <c r="J2" s="3">
        <v>0.83</v>
      </c>
      <c r="K2" s="3">
        <v>0.84</v>
      </c>
      <c r="L2" s="3">
        <v>0.85</v>
      </c>
      <c r="M2" s="3"/>
      <c r="N2" s="3"/>
      <c r="O2" s="3"/>
      <c r="P2" s="3"/>
      <c r="Q2" s="3"/>
    </row>
    <row r="3" spans="1:17" x14ac:dyDescent="0.25">
      <c r="A3" s="4" t="s">
        <v>49</v>
      </c>
      <c r="B3" s="4">
        <v>8721</v>
      </c>
      <c r="C3" s="4">
        <f t="shared" ref="C3:L3" si="0">(C2-0.75)*$B$3</f>
        <v>87.210000000000079</v>
      </c>
      <c r="D3" s="4">
        <f t="shared" si="0"/>
        <v>174.42000000000016</v>
      </c>
      <c r="E3" s="4">
        <f t="shared" si="0"/>
        <v>261.63000000000022</v>
      </c>
      <c r="F3" s="4">
        <f t="shared" si="0"/>
        <v>348.84000000000032</v>
      </c>
      <c r="G3" s="4">
        <f t="shared" si="0"/>
        <v>436.05000000000041</v>
      </c>
      <c r="H3" s="4">
        <f t="shared" si="0"/>
        <v>523.26000000000045</v>
      </c>
      <c r="I3" s="4">
        <f t="shared" si="0"/>
        <v>610.46999999999957</v>
      </c>
      <c r="J3" s="4">
        <f t="shared" si="0"/>
        <v>697.67999999999961</v>
      </c>
      <c r="K3" s="4">
        <f t="shared" si="0"/>
        <v>784.88999999999976</v>
      </c>
      <c r="L3" s="4">
        <f t="shared" si="0"/>
        <v>872.0999999999998</v>
      </c>
      <c r="M3" s="3"/>
      <c r="N3" s="3"/>
      <c r="O3" s="3"/>
      <c r="P3" s="3"/>
      <c r="Q3" s="3"/>
    </row>
    <row r="4" spans="1:17" x14ac:dyDescent="0.25">
      <c r="A4" s="4" t="s">
        <v>50</v>
      </c>
      <c r="B4" s="4">
        <v>6978</v>
      </c>
      <c r="C4" s="4">
        <f t="shared" ref="C4:L4" si="1">(C2-0.75)*$B$4</f>
        <v>69.780000000000058</v>
      </c>
      <c r="D4" s="4">
        <f t="shared" si="1"/>
        <v>139.56000000000012</v>
      </c>
      <c r="E4" s="4">
        <f t="shared" si="1"/>
        <v>209.34000000000017</v>
      </c>
      <c r="F4" s="4">
        <f t="shared" si="1"/>
        <v>279.12000000000023</v>
      </c>
      <c r="G4" s="4">
        <f t="shared" si="1"/>
        <v>348.90000000000032</v>
      </c>
      <c r="H4" s="4">
        <f t="shared" si="1"/>
        <v>418.68000000000035</v>
      </c>
      <c r="I4" s="4">
        <f t="shared" si="1"/>
        <v>488.45999999999964</v>
      </c>
      <c r="J4" s="4">
        <f t="shared" si="1"/>
        <v>558.23999999999967</v>
      </c>
      <c r="K4" s="4">
        <f t="shared" si="1"/>
        <v>628.01999999999975</v>
      </c>
      <c r="L4" s="4">
        <f t="shared" si="1"/>
        <v>697.79999999999984</v>
      </c>
      <c r="M4" s="3"/>
      <c r="N4" s="3"/>
      <c r="O4" s="3"/>
      <c r="P4" s="3"/>
      <c r="Q4" s="3"/>
    </row>
    <row r="5" spans="1:17" x14ac:dyDescent="0.25">
      <c r="A5" s="4" t="s">
        <v>51</v>
      </c>
      <c r="B5" s="4">
        <v>20883</v>
      </c>
      <c r="C5" s="4">
        <f t="shared" ref="C5:L5" si="2">(C2-0.75)*$B$5</f>
        <v>208.83000000000018</v>
      </c>
      <c r="D5" s="4">
        <f t="shared" si="2"/>
        <v>417.66000000000037</v>
      </c>
      <c r="E5" s="4">
        <f t="shared" si="2"/>
        <v>626.49000000000058</v>
      </c>
      <c r="F5" s="4">
        <f t="shared" si="2"/>
        <v>835.32000000000073</v>
      </c>
      <c r="G5" s="4">
        <f t="shared" si="2"/>
        <v>1044.150000000001</v>
      </c>
      <c r="H5" s="4">
        <f t="shared" si="2"/>
        <v>1252.9800000000012</v>
      </c>
      <c r="I5" s="4">
        <f t="shared" si="2"/>
        <v>1461.809999999999</v>
      </c>
      <c r="J5" s="4">
        <f t="shared" si="2"/>
        <v>1670.6399999999992</v>
      </c>
      <c r="K5" s="4">
        <f t="shared" si="2"/>
        <v>1879.4699999999993</v>
      </c>
      <c r="L5" s="4">
        <f t="shared" si="2"/>
        <v>2088.2999999999997</v>
      </c>
      <c r="M5" s="3"/>
      <c r="N5" s="3"/>
      <c r="O5" s="3"/>
      <c r="P5" s="3"/>
      <c r="Q5" s="3"/>
    </row>
    <row r="6" spans="1:17" x14ac:dyDescent="0.25">
      <c r="A6" s="4" t="s">
        <v>52</v>
      </c>
      <c r="B6" s="4">
        <v>16707</v>
      </c>
      <c r="C6" s="4">
        <f t="shared" ref="C6:L6" si="3">(C2-0.75)*$B$6</f>
        <v>167.07000000000014</v>
      </c>
      <c r="D6" s="4">
        <f t="shared" si="3"/>
        <v>334.14000000000027</v>
      </c>
      <c r="E6" s="4">
        <f t="shared" si="3"/>
        <v>501.21000000000043</v>
      </c>
      <c r="F6" s="4">
        <f t="shared" si="3"/>
        <v>668.28000000000054</v>
      </c>
      <c r="G6" s="4">
        <f t="shared" si="3"/>
        <v>835.3500000000007</v>
      </c>
      <c r="H6" s="4">
        <f t="shared" si="3"/>
        <v>1002.4200000000009</v>
      </c>
      <c r="I6" s="4">
        <f t="shared" si="3"/>
        <v>1169.4899999999991</v>
      </c>
      <c r="J6" s="4">
        <f t="shared" si="3"/>
        <v>1336.5599999999993</v>
      </c>
      <c r="K6" s="4">
        <f t="shared" si="3"/>
        <v>1503.6299999999994</v>
      </c>
      <c r="L6" s="4">
        <f t="shared" si="3"/>
        <v>1670.6999999999996</v>
      </c>
      <c r="M6" s="3"/>
      <c r="N6" s="3"/>
      <c r="O6" s="3"/>
      <c r="P6" s="3"/>
      <c r="Q6" s="3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/>
      <c r="B8" s="3" t="s">
        <v>5</v>
      </c>
      <c r="C8" s="3">
        <v>0.86</v>
      </c>
      <c r="D8" s="3">
        <v>0.87</v>
      </c>
      <c r="E8" s="3">
        <v>0.88</v>
      </c>
      <c r="F8" s="3">
        <v>0.89</v>
      </c>
      <c r="G8" s="3">
        <v>0.9</v>
      </c>
      <c r="H8" s="3">
        <v>0.91</v>
      </c>
      <c r="I8" s="3">
        <v>0.92</v>
      </c>
      <c r="J8" s="3">
        <v>0.93</v>
      </c>
      <c r="K8" s="3">
        <v>0.94</v>
      </c>
      <c r="L8" s="3">
        <v>0.95</v>
      </c>
      <c r="M8" s="3">
        <v>0.96</v>
      </c>
      <c r="N8" s="3">
        <v>0.97</v>
      </c>
      <c r="O8" s="3">
        <v>0.98</v>
      </c>
      <c r="P8" s="3">
        <v>0.99</v>
      </c>
      <c r="Q8" s="3">
        <v>1</v>
      </c>
    </row>
    <row r="9" spans="1:17" x14ac:dyDescent="0.25">
      <c r="A9" s="4" t="s">
        <v>49</v>
      </c>
      <c r="B9" s="4">
        <v>8721</v>
      </c>
      <c r="C9" s="4">
        <f t="shared" ref="C9:Q9" si="4">(C8-0.75)*$B$9</f>
        <v>959.30999999999983</v>
      </c>
      <c r="D9" s="4">
        <f t="shared" si="4"/>
        <v>1046.52</v>
      </c>
      <c r="E9" s="4">
        <f t="shared" si="4"/>
        <v>1133.73</v>
      </c>
      <c r="F9" s="4">
        <f t="shared" si="4"/>
        <v>1220.94</v>
      </c>
      <c r="G9" s="4">
        <f t="shared" si="4"/>
        <v>1308.1500000000001</v>
      </c>
      <c r="H9" s="4">
        <f t="shared" si="4"/>
        <v>1395.3600000000004</v>
      </c>
      <c r="I9" s="4">
        <f t="shared" si="4"/>
        <v>1482.5700000000004</v>
      </c>
      <c r="J9" s="4">
        <f t="shared" si="4"/>
        <v>1569.7800000000004</v>
      </c>
      <c r="K9" s="4">
        <f t="shared" si="4"/>
        <v>1656.9899999999996</v>
      </c>
      <c r="L9" s="4">
        <f t="shared" si="4"/>
        <v>1744.1999999999996</v>
      </c>
      <c r="M9" s="4">
        <f t="shared" si="4"/>
        <v>1831.4099999999996</v>
      </c>
      <c r="N9" s="4">
        <f t="shared" si="4"/>
        <v>1918.6199999999997</v>
      </c>
      <c r="O9" s="4">
        <f t="shared" si="4"/>
        <v>2005.83</v>
      </c>
      <c r="P9" s="4">
        <f t="shared" si="4"/>
        <v>2093.04</v>
      </c>
      <c r="Q9" s="4">
        <f t="shared" si="4"/>
        <v>2180.25</v>
      </c>
    </row>
    <row r="10" spans="1:17" x14ac:dyDescent="0.25">
      <c r="A10" s="4" t="s">
        <v>50</v>
      </c>
      <c r="B10" s="4">
        <v>6978</v>
      </c>
      <c r="C10" s="4">
        <f t="shared" ref="C10:Q10" si="5">(C8-0.75)*$B$10</f>
        <v>767.57999999999993</v>
      </c>
      <c r="D10" s="4">
        <f t="shared" si="5"/>
        <v>837.36</v>
      </c>
      <c r="E10" s="4">
        <f t="shared" si="5"/>
        <v>907.14</v>
      </c>
      <c r="F10" s="4">
        <f t="shared" si="5"/>
        <v>976.92000000000007</v>
      </c>
      <c r="G10" s="4">
        <f t="shared" si="5"/>
        <v>1046.7</v>
      </c>
      <c r="H10" s="4">
        <f t="shared" si="5"/>
        <v>1116.4800000000002</v>
      </c>
      <c r="I10" s="4">
        <f t="shared" si="5"/>
        <v>1186.2600000000002</v>
      </c>
      <c r="J10" s="4">
        <f t="shared" si="5"/>
        <v>1256.0400000000004</v>
      </c>
      <c r="K10" s="4">
        <f t="shared" si="5"/>
        <v>1325.8199999999997</v>
      </c>
      <c r="L10" s="4">
        <f t="shared" si="5"/>
        <v>1395.5999999999997</v>
      </c>
      <c r="M10" s="4">
        <f t="shared" si="5"/>
        <v>1465.3799999999997</v>
      </c>
      <c r="N10" s="4">
        <f t="shared" si="5"/>
        <v>1535.1599999999999</v>
      </c>
      <c r="O10" s="4">
        <f t="shared" si="5"/>
        <v>1604.9399999999998</v>
      </c>
      <c r="P10" s="4">
        <f t="shared" si="5"/>
        <v>1674.72</v>
      </c>
      <c r="Q10" s="4">
        <f t="shared" si="5"/>
        <v>1744.5</v>
      </c>
    </row>
    <row r="11" spans="1:17" x14ac:dyDescent="0.25">
      <c r="A11" s="4" t="s">
        <v>51</v>
      </c>
      <c r="B11" s="4">
        <v>20883</v>
      </c>
      <c r="C11" s="4">
        <f t="shared" ref="C11:Q11" si="6">(C8-0.75)*$B$11</f>
        <v>2297.1299999999997</v>
      </c>
      <c r="D11" s="4">
        <f t="shared" si="6"/>
        <v>2505.96</v>
      </c>
      <c r="E11" s="4">
        <f t="shared" si="6"/>
        <v>2714.79</v>
      </c>
      <c r="F11" s="4">
        <f t="shared" si="6"/>
        <v>2923.6200000000003</v>
      </c>
      <c r="G11" s="4">
        <f t="shared" si="6"/>
        <v>3132.4500000000003</v>
      </c>
      <c r="H11" s="4">
        <f t="shared" si="6"/>
        <v>3341.2800000000007</v>
      </c>
      <c r="I11" s="4">
        <f t="shared" si="6"/>
        <v>3550.110000000001</v>
      </c>
      <c r="J11" s="4">
        <f t="shared" si="6"/>
        <v>3758.940000000001</v>
      </c>
      <c r="K11" s="4">
        <f t="shared" si="6"/>
        <v>3967.7699999999991</v>
      </c>
      <c r="L11" s="4">
        <f t="shared" si="6"/>
        <v>4176.5999999999995</v>
      </c>
      <c r="M11" s="4">
        <f t="shared" si="6"/>
        <v>4385.4299999999994</v>
      </c>
      <c r="N11" s="4">
        <f t="shared" si="6"/>
        <v>4594.2599999999993</v>
      </c>
      <c r="O11" s="4">
        <f t="shared" si="6"/>
        <v>4803.0899999999992</v>
      </c>
      <c r="P11" s="4">
        <f t="shared" si="6"/>
        <v>5011.92</v>
      </c>
      <c r="Q11" s="4">
        <f t="shared" si="6"/>
        <v>5220.75</v>
      </c>
    </row>
    <row r="12" spans="1:17" x14ac:dyDescent="0.25">
      <c r="A12" s="4" t="s">
        <v>52</v>
      </c>
      <c r="B12" s="4">
        <v>16707</v>
      </c>
      <c r="C12" s="4">
        <f t="shared" ref="C12:Q12" si="7">(C8-0.75)*$B$12</f>
        <v>1837.7699999999998</v>
      </c>
      <c r="D12" s="4">
        <f t="shared" si="7"/>
        <v>2004.84</v>
      </c>
      <c r="E12" s="4">
        <f t="shared" si="7"/>
        <v>2171.91</v>
      </c>
      <c r="F12" s="4">
        <f t="shared" si="7"/>
        <v>2338.98</v>
      </c>
      <c r="G12" s="4">
        <f t="shared" si="7"/>
        <v>2506.0500000000002</v>
      </c>
      <c r="H12" s="4">
        <f t="shared" si="7"/>
        <v>2673.1200000000003</v>
      </c>
      <c r="I12" s="4">
        <f t="shared" si="7"/>
        <v>2840.1900000000005</v>
      </c>
      <c r="J12" s="4">
        <f t="shared" si="7"/>
        <v>3007.2600000000007</v>
      </c>
      <c r="K12" s="4">
        <f t="shared" si="7"/>
        <v>3174.329999999999</v>
      </c>
      <c r="L12" s="4">
        <f t="shared" si="7"/>
        <v>3341.3999999999992</v>
      </c>
      <c r="M12" s="4">
        <f t="shared" si="7"/>
        <v>3508.4699999999993</v>
      </c>
      <c r="N12" s="4">
        <f t="shared" si="7"/>
        <v>3675.5399999999995</v>
      </c>
      <c r="O12" s="4">
        <f t="shared" si="7"/>
        <v>3842.6099999999997</v>
      </c>
      <c r="P12" s="4">
        <f t="shared" si="7"/>
        <v>4009.68</v>
      </c>
      <c r="Q12" s="4">
        <f t="shared" si="7"/>
        <v>4176.75</v>
      </c>
    </row>
    <row r="15" spans="1:17" x14ac:dyDescent="0.25">
      <c r="A15" s="5" t="s">
        <v>53</v>
      </c>
    </row>
    <row r="16" spans="1:17" x14ac:dyDescent="0.25">
      <c r="A16" s="3"/>
      <c r="B16" s="3" t="s">
        <v>5</v>
      </c>
      <c r="C16" s="3"/>
      <c r="D16" s="3"/>
      <c r="E16" s="3"/>
      <c r="F16" s="3"/>
      <c r="G16" s="3"/>
      <c r="H16" s="3">
        <v>0.81</v>
      </c>
      <c r="I16" s="3">
        <v>0.82</v>
      </c>
      <c r="J16" s="3">
        <v>0.83</v>
      </c>
      <c r="K16" s="3">
        <v>0.84</v>
      </c>
      <c r="L16" s="3">
        <v>0.85</v>
      </c>
      <c r="M16" s="3"/>
      <c r="N16" s="3"/>
      <c r="O16" s="3"/>
      <c r="P16" s="3"/>
      <c r="Q16" s="3"/>
    </row>
    <row r="17" spans="1:17" x14ac:dyDescent="0.25">
      <c r="A17" s="4" t="s">
        <v>49</v>
      </c>
      <c r="B17" s="4">
        <v>8721</v>
      </c>
      <c r="C17" s="4"/>
      <c r="D17" s="4"/>
      <c r="E17" s="4"/>
      <c r="F17" s="4"/>
      <c r="G17" s="4"/>
      <c r="H17" s="4">
        <f>(H16-0.8)*$B$3</f>
        <v>87.210000000000079</v>
      </c>
      <c r="I17" s="4">
        <f>(I16-0.8)*$B$3</f>
        <v>174.41999999999919</v>
      </c>
      <c r="J17" s="4">
        <f>(J16-0.8)*$B$3</f>
        <v>261.62999999999926</v>
      </c>
      <c r="K17" s="4">
        <f>(K16-0.8)*$B$3</f>
        <v>348.83999999999935</v>
      </c>
      <c r="L17" s="4">
        <f>(L16-0.8)*$B$3</f>
        <v>436.04999999999944</v>
      </c>
      <c r="M17" s="3"/>
      <c r="N17" s="3"/>
      <c r="O17" s="3"/>
      <c r="P17" s="3"/>
      <c r="Q17" s="3"/>
    </row>
    <row r="18" spans="1:17" x14ac:dyDescent="0.25">
      <c r="A18" s="4" t="s">
        <v>50</v>
      </c>
      <c r="B18" s="4">
        <v>6978</v>
      </c>
      <c r="C18" s="4"/>
      <c r="D18" s="4"/>
      <c r="E18" s="4"/>
      <c r="F18" s="4"/>
      <c r="G18" s="4"/>
      <c r="H18" s="4">
        <f>(H16-0.8)*$B$4</f>
        <v>69.780000000000058</v>
      </c>
      <c r="I18" s="4">
        <f>(I16-0.8)*$B$4</f>
        <v>139.55999999999935</v>
      </c>
      <c r="J18" s="4">
        <f>(J16-0.8)*$B$4</f>
        <v>209.33999999999941</v>
      </c>
      <c r="K18" s="4">
        <f>(K16-0.8)*$B$4</f>
        <v>279.11999999999949</v>
      </c>
      <c r="L18" s="4">
        <f>(L16-0.8)*$B$4</f>
        <v>348.89999999999952</v>
      </c>
      <c r="M18" s="3"/>
      <c r="N18" s="3"/>
      <c r="O18" s="3"/>
      <c r="P18" s="3"/>
      <c r="Q18" s="3"/>
    </row>
    <row r="19" spans="1:17" x14ac:dyDescent="0.25">
      <c r="A19" s="4" t="s">
        <v>51</v>
      </c>
      <c r="B19" s="4">
        <v>20883</v>
      </c>
      <c r="C19" s="4"/>
      <c r="D19" s="4"/>
      <c r="E19" s="4"/>
      <c r="F19" s="4"/>
      <c r="G19" s="4"/>
      <c r="H19" s="4">
        <f>(H16-0.8)*$B$5</f>
        <v>208.83000000000018</v>
      </c>
      <c r="I19" s="4">
        <f>(I16-0.8)*$B$5</f>
        <v>417.65999999999804</v>
      </c>
      <c r="J19" s="4">
        <f>(J16-0.8)*$B$5</f>
        <v>626.48999999999819</v>
      </c>
      <c r="K19" s="4">
        <f>(K16-0.8)*$B$5</f>
        <v>835.31999999999846</v>
      </c>
      <c r="L19" s="4">
        <f>(L16-0.8)*$B$5</f>
        <v>1044.1499999999985</v>
      </c>
      <c r="M19" s="3"/>
      <c r="N19" s="3"/>
      <c r="O19" s="3"/>
      <c r="P19" s="3"/>
      <c r="Q19" s="3"/>
    </row>
    <row r="20" spans="1:17" x14ac:dyDescent="0.25">
      <c r="A20" s="4" t="s">
        <v>52</v>
      </c>
      <c r="B20" s="4">
        <v>16707</v>
      </c>
      <c r="C20" s="4"/>
      <c r="D20" s="4"/>
      <c r="E20" s="4"/>
      <c r="F20" s="4"/>
      <c r="G20" s="4"/>
      <c r="H20" s="4">
        <f>(H16-0.8)*$B$6</f>
        <v>167.07000000000014</v>
      </c>
      <c r="I20" s="4">
        <f>(I16-0.8)*$B$6</f>
        <v>334.13999999999845</v>
      </c>
      <c r="J20" s="4">
        <f>(J16-0.8)*$B$6</f>
        <v>501.20999999999862</v>
      </c>
      <c r="K20" s="4">
        <f>(K16-0.8)*$B$6</f>
        <v>668.27999999999872</v>
      </c>
      <c r="L20" s="4">
        <f>(L16-0.8)*$B$6</f>
        <v>835.34999999999889</v>
      </c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 t="s">
        <v>5</v>
      </c>
      <c r="C22" s="3">
        <v>0.86</v>
      </c>
      <c r="D22" s="3">
        <v>0.87</v>
      </c>
      <c r="E22" s="3">
        <v>0.88</v>
      </c>
      <c r="F22" s="3">
        <v>0.89</v>
      </c>
      <c r="G22" s="3">
        <v>0.9</v>
      </c>
      <c r="H22" s="3">
        <v>0.91</v>
      </c>
      <c r="I22" s="3">
        <v>0.92</v>
      </c>
      <c r="J22" s="3">
        <v>0.93</v>
      </c>
      <c r="K22" s="3">
        <v>0.94</v>
      </c>
      <c r="L22" s="3">
        <v>0.95</v>
      </c>
      <c r="M22" s="3">
        <v>0.96</v>
      </c>
      <c r="N22" s="3">
        <v>0.97</v>
      </c>
      <c r="O22" s="3">
        <v>0.98</v>
      </c>
      <c r="P22" s="3">
        <v>0.99</v>
      </c>
      <c r="Q22" s="3">
        <v>1</v>
      </c>
    </row>
    <row r="23" spans="1:17" x14ac:dyDescent="0.25">
      <c r="A23" s="4" t="s">
        <v>49</v>
      </c>
      <c r="B23" s="4">
        <v>8721</v>
      </c>
      <c r="C23" s="4">
        <f>(C22-0.8)*$B$9</f>
        <v>523.25999999999954</v>
      </c>
      <c r="D23" s="4">
        <f t="shared" ref="D23:Q23" si="8">(D22-0.8)*$B$9</f>
        <v>610.46999999999957</v>
      </c>
      <c r="E23" s="4">
        <f t="shared" si="8"/>
        <v>697.67999999999961</v>
      </c>
      <c r="F23" s="4">
        <f t="shared" si="8"/>
        <v>784.88999999999976</v>
      </c>
      <c r="G23" s="4">
        <f t="shared" si="8"/>
        <v>872.0999999999998</v>
      </c>
      <c r="H23" s="4">
        <f t="shared" si="8"/>
        <v>959.30999999999983</v>
      </c>
      <c r="I23" s="4">
        <f t="shared" si="8"/>
        <v>1046.52</v>
      </c>
      <c r="J23" s="4">
        <f t="shared" si="8"/>
        <v>1133.73</v>
      </c>
      <c r="K23" s="4">
        <f t="shared" si="8"/>
        <v>1220.9399999999991</v>
      </c>
      <c r="L23" s="4">
        <f t="shared" si="8"/>
        <v>1308.1499999999992</v>
      </c>
      <c r="M23" s="4">
        <f t="shared" si="8"/>
        <v>1395.3599999999992</v>
      </c>
      <c r="N23" s="4">
        <f t="shared" si="8"/>
        <v>1482.5699999999995</v>
      </c>
      <c r="O23" s="4">
        <f t="shared" si="8"/>
        <v>1569.7799999999995</v>
      </c>
      <c r="P23" s="4">
        <f t="shared" si="8"/>
        <v>1656.9899999999996</v>
      </c>
      <c r="Q23" s="4">
        <f t="shared" si="8"/>
        <v>1744.1999999999996</v>
      </c>
    </row>
    <row r="24" spans="1:17" x14ac:dyDescent="0.25">
      <c r="A24" s="4" t="s">
        <v>50</v>
      </c>
      <c r="B24" s="4">
        <v>6978</v>
      </c>
      <c r="C24" s="4">
        <f>(C22-0.8)*$B$10</f>
        <v>418.67999999999961</v>
      </c>
      <c r="D24" s="4">
        <f t="shared" ref="D24:Q24" si="9">(D22-0.8)*$B$10</f>
        <v>488.45999999999964</v>
      </c>
      <c r="E24" s="4">
        <f t="shared" si="9"/>
        <v>558.23999999999967</v>
      </c>
      <c r="F24" s="4">
        <f t="shared" si="9"/>
        <v>628.01999999999975</v>
      </c>
      <c r="G24" s="4">
        <f t="shared" si="9"/>
        <v>697.79999999999984</v>
      </c>
      <c r="H24" s="4">
        <f t="shared" si="9"/>
        <v>767.57999999999993</v>
      </c>
      <c r="I24" s="4">
        <f t="shared" si="9"/>
        <v>837.36</v>
      </c>
      <c r="J24" s="4">
        <f t="shared" si="9"/>
        <v>907.14</v>
      </c>
      <c r="K24" s="4">
        <f t="shared" si="9"/>
        <v>976.91999999999928</v>
      </c>
      <c r="L24" s="4">
        <f t="shared" si="9"/>
        <v>1046.6999999999994</v>
      </c>
      <c r="M24" s="4">
        <f t="shared" si="9"/>
        <v>1116.4799999999993</v>
      </c>
      <c r="N24" s="4">
        <f t="shared" si="9"/>
        <v>1186.2599999999995</v>
      </c>
      <c r="O24" s="4">
        <f t="shared" si="9"/>
        <v>1256.0399999999995</v>
      </c>
      <c r="P24" s="4">
        <f t="shared" si="9"/>
        <v>1325.8199999999997</v>
      </c>
      <c r="Q24" s="4">
        <f t="shared" si="9"/>
        <v>1395.5999999999997</v>
      </c>
    </row>
    <row r="25" spans="1:17" x14ac:dyDescent="0.25">
      <c r="A25" s="4" t="s">
        <v>51</v>
      </c>
      <c r="B25" s="4">
        <v>20883</v>
      </c>
      <c r="C25" s="4">
        <f>(C22-0.8)*$B$11</f>
        <v>1252.9799999999989</v>
      </c>
      <c r="D25" s="4">
        <f t="shared" ref="D25:Q25" si="10">(D22-0.8)*$B$11</f>
        <v>1461.809999999999</v>
      </c>
      <c r="E25" s="4">
        <f t="shared" si="10"/>
        <v>1670.6399999999992</v>
      </c>
      <c r="F25" s="4">
        <f t="shared" si="10"/>
        <v>1879.4699999999993</v>
      </c>
      <c r="G25" s="4">
        <f t="shared" si="10"/>
        <v>2088.2999999999997</v>
      </c>
      <c r="H25" s="4">
        <f t="shared" si="10"/>
        <v>2297.1299999999997</v>
      </c>
      <c r="I25" s="4">
        <f t="shared" si="10"/>
        <v>2505.96</v>
      </c>
      <c r="J25" s="4">
        <f t="shared" si="10"/>
        <v>2714.79</v>
      </c>
      <c r="K25" s="4">
        <f t="shared" si="10"/>
        <v>2923.6199999999981</v>
      </c>
      <c r="L25" s="4">
        <f t="shared" si="10"/>
        <v>3132.449999999998</v>
      </c>
      <c r="M25" s="4">
        <f t="shared" si="10"/>
        <v>3341.2799999999984</v>
      </c>
      <c r="N25" s="4">
        <f t="shared" si="10"/>
        <v>3550.1099999999983</v>
      </c>
      <c r="O25" s="4">
        <f t="shared" si="10"/>
        <v>3758.9399999999987</v>
      </c>
      <c r="P25" s="4">
        <f t="shared" si="10"/>
        <v>3967.7699999999991</v>
      </c>
      <c r="Q25" s="4">
        <f t="shared" si="10"/>
        <v>4176.5999999999995</v>
      </c>
    </row>
    <row r="26" spans="1:17" x14ac:dyDescent="0.25">
      <c r="A26" s="4" t="s">
        <v>52</v>
      </c>
      <c r="B26" s="4">
        <v>16707</v>
      </c>
      <c r="C26" s="4">
        <f>(C22-0.8)*$B$12</f>
        <v>1002.419999999999</v>
      </c>
      <c r="D26" s="4">
        <f t="shared" ref="D26:Q26" si="11">(D22-0.8)*$B$12</f>
        <v>1169.4899999999991</v>
      </c>
      <c r="E26" s="4">
        <f t="shared" si="11"/>
        <v>1336.5599999999993</v>
      </c>
      <c r="F26" s="4">
        <f t="shared" si="11"/>
        <v>1503.6299999999994</v>
      </c>
      <c r="G26" s="4">
        <f t="shared" si="11"/>
        <v>1670.6999999999996</v>
      </c>
      <c r="H26" s="4">
        <f t="shared" si="11"/>
        <v>1837.7699999999998</v>
      </c>
      <c r="I26" s="4">
        <f t="shared" si="11"/>
        <v>2004.84</v>
      </c>
      <c r="J26" s="4">
        <f t="shared" si="11"/>
        <v>2171.91</v>
      </c>
      <c r="K26" s="4">
        <f t="shared" si="11"/>
        <v>2338.9799999999982</v>
      </c>
      <c r="L26" s="4">
        <f t="shared" si="11"/>
        <v>2506.0499999999984</v>
      </c>
      <c r="M26" s="4">
        <f t="shared" si="11"/>
        <v>2673.1199999999985</v>
      </c>
      <c r="N26" s="4">
        <f t="shared" si="11"/>
        <v>2840.1899999999987</v>
      </c>
      <c r="O26" s="4">
        <f t="shared" si="11"/>
        <v>3007.2599999999989</v>
      </c>
      <c r="P26" s="4">
        <f t="shared" si="11"/>
        <v>3174.329999999999</v>
      </c>
      <c r="Q26" s="4">
        <f t="shared" si="11"/>
        <v>3341.3999999999992</v>
      </c>
    </row>
    <row r="28" spans="1:17" x14ac:dyDescent="0.25">
      <c r="A28" t="s">
        <v>54</v>
      </c>
    </row>
    <row r="29" spans="1:17" x14ac:dyDescent="0.25">
      <c r="A29" s="3"/>
      <c r="B29" s="3" t="s">
        <v>5</v>
      </c>
      <c r="C29" s="3">
        <v>0.76</v>
      </c>
      <c r="D29" s="3">
        <v>0.77</v>
      </c>
      <c r="E29" s="3">
        <v>0.78</v>
      </c>
      <c r="F29" s="3">
        <v>0.79</v>
      </c>
      <c r="G29" s="3">
        <v>0.8</v>
      </c>
      <c r="H29" s="3">
        <v>0.81</v>
      </c>
      <c r="I29" s="3">
        <v>0.82</v>
      </c>
      <c r="J29" s="3">
        <v>0.83</v>
      </c>
      <c r="K29" s="3">
        <v>0.84</v>
      </c>
      <c r="L29" s="3">
        <v>0.85</v>
      </c>
      <c r="M29" s="3"/>
      <c r="N29" s="3"/>
      <c r="O29" s="3"/>
      <c r="P29" s="3"/>
      <c r="Q29" s="3"/>
    </row>
    <row r="30" spans="1:17" x14ac:dyDescent="0.25">
      <c r="A30" s="4" t="s">
        <v>49</v>
      </c>
      <c r="B30" s="4">
        <v>8721</v>
      </c>
      <c r="C30" s="4">
        <f>(C29-0.7)*$B$3</f>
        <v>523.26000000000045</v>
      </c>
      <c r="D30" s="4">
        <f t="shared" ref="D30:L30" si="12">(D29-0.7)*$B$3</f>
        <v>610.4700000000006</v>
      </c>
      <c r="E30" s="4">
        <f t="shared" si="12"/>
        <v>697.68000000000063</v>
      </c>
      <c r="F30" s="4">
        <f t="shared" si="12"/>
        <v>784.89000000000067</v>
      </c>
      <c r="G30" s="4">
        <f t="shared" si="12"/>
        <v>872.10000000000082</v>
      </c>
      <c r="H30" s="4">
        <f t="shared" si="12"/>
        <v>959.31000000000085</v>
      </c>
      <c r="I30" s="4">
        <f t="shared" si="12"/>
        <v>1046.52</v>
      </c>
      <c r="J30" s="4">
        <f t="shared" si="12"/>
        <v>1133.73</v>
      </c>
      <c r="K30" s="4">
        <f t="shared" si="12"/>
        <v>1220.94</v>
      </c>
      <c r="L30" s="4">
        <f t="shared" si="12"/>
        <v>1308.1500000000001</v>
      </c>
      <c r="M30" s="3"/>
      <c r="N30" s="3"/>
      <c r="O30" s="3"/>
      <c r="P30" s="3"/>
      <c r="Q30" s="3"/>
    </row>
    <row r="31" spans="1:17" x14ac:dyDescent="0.25">
      <c r="A31" s="4" t="s">
        <v>50</v>
      </c>
      <c r="B31" s="4">
        <v>6978</v>
      </c>
      <c r="C31" s="4">
        <f>(C29-0.7)*$B$4</f>
        <v>418.68000000000035</v>
      </c>
      <c r="D31" s="4">
        <f t="shared" ref="D31:L31" si="13">(D29-0.7)*$B$4</f>
        <v>488.46000000000043</v>
      </c>
      <c r="E31" s="4">
        <f t="shared" si="13"/>
        <v>558.24000000000046</v>
      </c>
      <c r="F31" s="4">
        <f t="shared" si="13"/>
        <v>628.02000000000055</v>
      </c>
      <c r="G31" s="4">
        <f t="shared" si="13"/>
        <v>697.80000000000064</v>
      </c>
      <c r="H31" s="4">
        <f t="shared" si="13"/>
        <v>767.58000000000072</v>
      </c>
      <c r="I31" s="4">
        <f t="shared" si="13"/>
        <v>837.36</v>
      </c>
      <c r="J31" s="4">
        <f t="shared" si="13"/>
        <v>907.14</v>
      </c>
      <c r="K31" s="4">
        <f t="shared" si="13"/>
        <v>976.92000000000007</v>
      </c>
      <c r="L31" s="4">
        <f t="shared" si="13"/>
        <v>1046.7</v>
      </c>
      <c r="M31" s="3"/>
      <c r="N31" s="3"/>
      <c r="O31" s="3"/>
      <c r="P31" s="3"/>
      <c r="Q31" s="3"/>
    </row>
    <row r="32" spans="1:17" x14ac:dyDescent="0.25">
      <c r="A32" s="4" t="s">
        <v>51</v>
      </c>
      <c r="B32" s="4">
        <v>20883</v>
      </c>
      <c r="C32" s="4">
        <f>(C29-0.7)*$B$5</f>
        <v>1252.9800000000012</v>
      </c>
      <c r="D32" s="4">
        <f t="shared" ref="D32:L32" si="14">(D29-0.7)*$B$5</f>
        <v>1461.8100000000013</v>
      </c>
      <c r="E32" s="4">
        <f t="shared" si="14"/>
        <v>1670.6400000000015</v>
      </c>
      <c r="F32" s="4">
        <f t="shared" si="14"/>
        <v>1879.4700000000016</v>
      </c>
      <c r="G32" s="4">
        <f t="shared" si="14"/>
        <v>2088.300000000002</v>
      </c>
      <c r="H32" s="4">
        <f t="shared" si="14"/>
        <v>2297.1300000000019</v>
      </c>
      <c r="I32" s="4">
        <f t="shared" si="14"/>
        <v>2505.96</v>
      </c>
      <c r="J32" s="4">
        <f t="shared" si="14"/>
        <v>2714.79</v>
      </c>
      <c r="K32" s="4">
        <f t="shared" si="14"/>
        <v>2923.6200000000003</v>
      </c>
      <c r="L32" s="4">
        <f t="shared" si="14"/>
        <v>3132.4500000000003</v>
      </c>
      <c r="M32" s="3"/>
      <c r="N32" s="3"/>
      <c r="O32" s="3"/>
      <c r="P32" s="3"/>
      <c r="Q32" s="3"/>
    </row>
    <row r="33" spans="1:17" x14ac:dyDescent="0.25">
      <c r="A33" s="4" t="s">
        <v>52</v>
      </c>
      <c r="B33" s="4">
        <v>16707</v>
      </c>
      <c r="C33" s="4">
        <f>(C29-0.7)*$B$6</f>
        <v>1002.4200000000009</v>
      </c>
      <c r="D33" s="4">
        <f t="shared" ref="D33:L33" si="15">(D29-0.7)*$B$6</f>
        <v>1169.4900000000011</v>
      </c>
      <c r="E33" s="4">
        <f t="shared" si="15"/>
        <v>1336.5600000000011</v>
      </c>
      <c r="F33" s="4">
        <f t="shared" si="15"/>
        <v>1503.6300000000012</v>
      </c>
      <c r="G33" s="4">
        <f t="shared" si="15"/>
        <v>1670.7000000000014</v>
      </c>
      <c r="H33" s="4">
        <f t="shared" si="15"/>
        <v>1837.7700000000016</v>
      </c>
      <c r="I33" s="4">
        <f t="shared" si="15"/>
        <v>2004.84</v>
      </c>
      <c r="J33" s="4">
        <f t="shared" si="15"/>
        <v>2171.91</v>
      </c>
      <c r="K33" s="4">
        <f t="shared" si="15"/>
        <v>2338.98</v>
      </c>
      <c r="L33" s="4">
        <f t="shared" si="15"/>
        <v>2506.0500000000002</v>
      </c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 t="s">
        <v>5</v>
      </c>
      <c r="C35" s="3">
        <v>0.86</v>
      </c>
      <c r="D35" s="3">
        <v>0.87</v>
      </c>
      <c r="E35" s="3">
        <v>0.88</v>
      </c>
      <c r="F35" s="3">
        <v>0.89</v>
      </c>
      <c r="G35" s="3">
        <v>0.9</v>
      </c>
      <c r="H35" s="3">
        <v>0.91</v>
      </c>
      <c r="I35" s="3">
        <v>0.92</v>
      </c>
      <c r="J35" s="3">
        <v>0.93</v>
      </c>
      <c r="K35" s="3">
        <v>0.94</v>
      </c>
      <c r="L35" s="3">
        <v>0.95</v>
      </c>
      <c r="M35" s="3">
        <v>0.96</v>
      </c>
      <c r="N35" s="3">
        <v>0.97</v>
      </c>
      <c r="O35" s="3">
        <v>0.98</v>
      </c>
      <c r="P35" s="3">
        <v>0.99</v>
      </c>
      <c r="Q35" s="3">
        <v>1</v>
      </c>
    </row>
    <row r="36" spans="1:17" x14ac:dyDescent="0.25">
      <c r="A36" s="4" t="s">
        <v>49</v>
      </c>
      <c r="B36" s="4">
        <v>8721</v>
      </c>
      <c r="C36" s="4">
        <f>(C35-0.7)*$B$9</f>
        <v>1395.3600000000004</v>
      </c>
      <c r="D36" s="4">
        <f t="shared" ref="D36:Q36" si="16">(D35-0.7)*$B$9</f>
        <v>1482.5700000000004</v>
      </c>
      <c r="E36" s="4">
        <f t="shared" si="16"/>
        <v>1569.7800000000004</v>
      </c>
      <c r="F36" s="4">
        <f t="shared" si="16"/>
        <v>1656.9900000000005</v>
      </c>
      <c r="G36" s="4">
        <f t="shared" si="16"/>
        <v>1744.2000000000005</v>
      </c>
      <c r="H36" s="4">
        <f t="shared" si="16"/>
        <v>1831.4100000000008</v>
      </c>
      <c r="I36" s="4">
        <f t="shared" si="16"/>
        <v>1918.6200000000008</v>
      </c>
      <c r="J36" s="4">
        <f t="shared" si="16"/>
        <v>2005.8300000000008</v>
      </c>
      <c r="K36" s="4">
        <f t="shared" si="16"/>
        <v>2093.04</v>
      </c>
      <c r="L36" s="4">
        <f t="shared" si="16"/>
        <v>2180.25</v>
      </c>
      <c r="M36" s="4">
        <f t="shared" si="16"/>
        <v>2267.46</v>
      </c>
      <c r="N36" s="4">
        <f t="shared" si="16"/>
        <v>2354.67</v>
      </c>
      <c r="O36" s="4">
        <f t="shared" si="16"/>
        <v>2441.88</v>
      </c>
      <c r="P36" s="4">
        <f t="shared" si="16"/>
        <v>2529.09</v>
      </c>
      <c r="Q36" s="4">
        <f t="shared" si="16"/>
        <v>2616.3000000000002</v>
      </c>
    </row>
    <row r="37" spans="1:17" x14ac:dyDescent="0.25">
      <c r="A37" s="4" t="s">
        <v>50</v>
      </c>
      <c r="B37" s="4">
        <v>6978</v>
      </c>
      <c r="C37" s="4">
        <f>(C35-0.7)*$B$10</f>
        <v>1116.4800000000002</v>
      </c>
      <c r="D37" s="4">
        <f t="shared" ref="D37:Q37" si="17">(D35-0.7)*$B$10</f>
        <v>1186.2600000000002</v>
      </c>
      <c r="E37" s="4">
        <f t="shared" si="17"/>
        <v>1256.0400000000004</v>
      </c>
      <c r="F37" s="4">
        <f t="shared" si="17"/>
        <v>1325.8200000000004</v>
      </c>
      <c r="G37" s="4">
        <f t="shared" si="17"/>
        <v>1395.6000000000004</v>
      </c>
      <c r="H37" s="4">
        <f t="shared" si="17"/>
        <v>1465.3800000000006</v>
      </c>
      <c r="I37" s="4">
        <f t="shared" si="17"/>
        <v>1535.1600000000005</v>
      </c>
      <c r="J37" s="4">
        <f t="shared" si="17"/>
        <v>1604.9400000000007</v>
      </c>
      <c r="K37" s="4">
        <f t="shared" si="17"/>
        <v>1674.72</v>
      </c>
      <c r="L37" s="4">
        <f t="shared" si="17"/>
        <v>1744.5</v>
      </c>
      <c r="M37" s="4">
        <f t="shared" si="17"/>
        <v>1814.28</v>
      </c>
      <c r="N37" s="4">
        <f t="shared" si="17"/>
        <v>1884.0600000000002</v>
      </c>
      <c r="O37" s="4">
        <f t="shared" si="17"/>
        <v>1953.8400000000001</v>
      </c>
      <c r="P37" s="4">
        <f t="shared" si="17"/>
        <v>2023.6200000000003</v>
      </c>
      <c r="Q37" s="4">
        <f t="shared" si="17"/>
        <v>2093.4</v>
      </c>
    </row>
    <row r="38" spans="1:17" x14ac:dyDescent="0.25">
      <c r="A38" s="4" t="s">
        <v>51</v>
      </c>
      <c r="B38" s="4">
        <v>20883</v>
      </c>
      <c r="C38" s="4">
        <f>(C35-0.7)*$B$11</f>
        <v>3341.2800000000007</v>
      </c>
      <c r="D38" s="4">
        <f t="shared" ref="D38:Q38" si="18">(D35-0.7)*$B$11</f>
        <v>3550.110000000001</v>
      </c>
      <c r="E38" s="4">
        <f t="shared" si="18"/>
        <v>3758.940000000001</v>
      </c>
      <c r="F38" s="4">
        <f t="shared" si="18"/>
        <v>3967.7700000000013</v>
      </c>
      <c r="G38" s="4">
        <f t="shared" si="18"/>
        <v>4176.6000000000013</v>
      </c>
      <c r="H38" s="4">
        <f t="shared" si="18"/>
        <v>4385.4300000000012</v>
      </c>
      <c r="I38" s="4">
        <f t="shared" si="18"/>
        <v>4594.260000000002</v>
      </c>
      <c r="J38" s="4">
        <f t="shared" si="18"/>
        <v>4803.090000000002</v>
      </c>
      <c r="K38" s="4">
        <f t="shared" si="18"/>
        <v>5011.92</v>
      </c>
      <c r="L38" s="4">
        <f t="shared" si="18"/>
        <v>5220.75</v>
      </c>
      <c r="M38" s="4">
        <f t="shared" si="18"/>
        <v>5429.58</v>
      </c>
      <c r="N38" s="4">
        <f t="shared" si="18"/>
        <v>5638.4100000000008</v>
      </c>
      <c r="O38" s="4">
        <f t="shared" si="18"/>
        <v>5847.2400000000007</v>
      </c>
      <c r="P38" s="4">
        <f t="shared" si="18"/>
        <v>6056.0700000000006</v>
      </c>
      <c r="Q38" s="4">
        <f t="shared" si="18"/>
        <v>6264.9000000000005</v>
      </c>
    </row>
    <row r="39" spans="1:17" x14ac:dyDescent="0.25">
      <c r="A39" s="4" t="s">
        <v>52</v>
      </c>
      <c r="B39" s="4">
        <v>16707</v>
      </c>
      <c r="C39" s="4">
        <f>(C35-0.7)*$B$12</f>
        <v>2673.1200000000003</v>
      </c>
      <c r="D39" s="4">
        <f t="shared" ref="D39:Q39" si="19">(D35-0.7)*$B$12</f>
        <v>2840.1900000000005</v>
      </c>
      <c r="E39" s="4">
        <f t="shared" si="19"/>
        <v>3007.2600000000007</v>
      </c>
      <c r="F39" s="4">
        <f t="shared" si="19"/>
        <v>3174.3300000000008</v>
      </c>
      <c r="G39" s="4">
        <f t="shared" si="19"/>
        <v>3341.400000000001</v>
      </c>
      <c r="H39" s="4">
        <f t="shared" si="19"/>
        <v>3508.4700000000012</v>
      </c>
      <c r="I39" s="4">
        <f t="shared" si="19"/>
        <v>3675.5400000000013</v>
      </c>
      <c r="J39" s="4">
        <f t="shared" si="19"/>
        <v>3842.6100000000015</v>
      </c>
      <c r="K39" s="4">
        <f t="shared" si="19"/>
        <v>4009.68</v>
      </c>
      <c r="L39" s="4">
        <f t="shared" si="19"/>
        <v>4176.75</v>
      </c>
      <c r="M39" s="4">
        <f t="shared" si="19"/>
        <v>4343.82</v>
      </c>
      <c r="N39" s="4">
        <f t="shared" si="19"/>
        <v>4510.8900000000003</v>
      </c>
      <c r="O39" s="4">
        <f t="shared" si="19"/>
        <v>4677.96</v>
      </c>
      <c r="P39" s="4">
        <f t="shared" si="19"/>
        <v>4845.0300000000007</v>
      </c>
      <c r="Q39" s="4">
        <f t="shared" si="19"/>
        <v>5012.1000000000004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220" zoomScaleNormal="220" workbookViewId="0">
      <selection activeCell="P13" sqref="P13:Q13"/>
    </sheetView>
  </sheetViews>
  <sheetFormatPr defaultRowHeight="15" x14ac:dyDescent="0.25"/>
  <sheetData>
    <row r="1" spans="1:1" s="6" customFormat="1" x14ac:dyDescent="0.25"/>
    <row r="2" spans="1:1" x14ac:dyDescent="0.25">
      <c r="A2" s="90" t="s">
        <v>661</v>
      </c>
    </row>
    <row r="3" spans="1:1" s="6" customFormat="1" x14ac:dyDescent="0.25">
      <c r="A3" s="90" t="s">
        <v>662</v>
      </c>
    </row>
    <row r="5" spans="1:1" x14ac:dyDescent="0.25">
      <c r="A5" s="91" t="s">
        <v>655</v>
      </c>
    </row>
    <row r="6" spans="1:1" x14ac:dyDescent="0.25">
      <c r="A6" t="s">
        <v>659</v>
      </c>
    </row>
    <row r="7" spans="1:1" x14ac:dyDescent="0.25">
      <c r="A7" t="s">
        <v>664</v>
      </c>
    </row>
    <row r="8" spans="1:1" x14ac:dyDescent="0.25">
      <c r="A8" t="s">
        <v>652</v>
      </c>
    </row>
    <row r="9" spans="1:1" s="6" customFormat="1" x14ac:dyDescent="0.25">
      <c r="A9" s="6" t="s">
        <v>663</v>
      </c>
    </row>
    <row r="10" spans="1:1" s="6" customFormat="1" x14ac:dyDescent="0.25"/>
    <row r="11" spans="1:1" x14ac:dyDescent="0.25">
      <c r="A11" s="91" t="s">
        <v>651</v>
      </c>
    </row>
    <row r="12" spans="1:1" x14ac:dyDescent="0.25">
      <c r="A12" t="s">
        <v>654</v>
      </c>
    </row>
    <row r="13" spans="1:1" s="6" customFormat="1" x14ac:dyDescent="0.25">
      <c r="A13" s="6" t="s">
        <v>663</v>
      </c>
    </row>
    <row r="14" spans="1:1" x14ac:dyDescent="0.25">
      <c r="A14" t="s">
        <v>671</v>
      </c>
    </row>
    <row r="15" spans="1:1" s="6" customFormat="1" x14ac:dyDescent="0.25"/>
    <row r="16" spans="1:1" x14ac:dyDescent="0.25">
      <c r="A16" s="91" t="s">
        <v>647</v>
      </c>
    </row>
    <row r="20" spans="1:1" x14ac:dyDescent="0.25">
      <c r="A20" s="91" t="s">
        <v>648</v>
      </c>
    </row>
    <row r="22" spans="1:1" x14ac:dyDescent="0.25">
      <c r="A22" s="91"/>
    </row>
    <row r="24" spans="1:1" x14ac:dyDescent="0.25">
      <c r="A24" t="s">
        <v>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waiver rates</vt:lpstr>
      <vt:lpstr>Additional Waiver Notes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Wootan, Gail</cp:lastModifiedBy>
  <dcterms:created xsi:type="dcterms:W3CDTF">2013-03-12T18:00:48Z</dcterms:created>
  <dcterms:modified xsi:type="dcterms:W3CDTF">2015-05-28T01:20:10Z</dcterms:modified>
</cp:coreProperties>
</file>