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24795" windowHeight="122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47" i="1"/>
  <c r="D47"/>
  <c r="E47" s="1"/>
  <c r="F47" s="1"/>
  <c r="G14"/>
  <c r="D14"/>
  <c r="E14" s="1"/>
  <c r="F14" s="1"/>
  <c r="C50"/>
  <c r="B50"/>
  <c r="G49"/>
  <c r="D49"/>
  <c r="E49" s="1"/>
  <c r="F49" s="1"/>
  <c r="G48"/>
  <c r="D48"/>
  <c r="E48" s="1"/>
  <c r="F48" s="1"/>
  <c r="G46"/>
  <c r="D46"/>
  <c r="E46" s="1"/>
  <c r="C43"/>
  <c r="B43"/>
  <c r="G42"/>
  <c r="D42"/>
  <c r="E42" s="1"/>
  <c r="F42" s="1"/>
  <c r="G41"/>
  <c r="D41"/>
  <c r="E41" s="1"/>
  <c r="F41" s="1"/>
  <c r="G40"/>
  <c r="D40"/>
  <c r="B56" s="1"/>
  <c r="B24"/>
  <c r="C22"/>
  <c r="D22" s="1"/>
  <c r="C23"/>
  <c r="D23" s="1"/>
  <c r="C21"/>
  <c r="D21" s="1"/>
  <c r="C17"/>
  <c r="B17"/>
  <c r="G16"/>
  <c r="D16"/>
  <c r="E16" s="1"/>
  <c r="F16" s="1"/>
  <c r="G15"/>
  <c r="D15"/>
  <c r="E15" s="1"/>
  <c r="F15" s="1"/>
  <c r="G13"/>
  <c r="D13"/>
  <c r="E13" s="1"/>
  <c r="D8"/>
  <c r="E8" s="1"/>
  <c r="F8" s="1"/>
  <c r="D9"/>
  <c r="G8"/>
  <c r="G9"/>
  <c r="C10"/>
  <c r="B10"/>
  <c r="G7"/>
  <c r="D7"/>
  <c r="E7" s="1"/>
  <c r="F7" s="1"/>
  <c r="B54" l="1"/>
  <c r="B55"/>
  <c r="C56"/>
  <c r="D56" s="1"/>
  <c r="G50"/>
  <c r="C54"/>
  <c r="D54" s="1"/>
  <c r="C55"/>
  <c r="D55" s="1"/>
  <c r="E40"/>
  <c r="F40" s="1"/>
  <c r="D43"/>
  <c r="D10"/>
  <c r="C24"/>
  <c r="D24" s="1"/>
  <c r="G43"/>
  <c r="F46"/>
  <c r="E50"/>
  <c r="F50" s="1"/>
  <c r="D50"/>
  <c r="B28"/>
  <c r="G10"/>
  <c r="E9"/>
  <c r="E10" s="1"/>
  <c r="G17"/>
  <c r="E17"/>
  <c r="F17" s="1"/>
  <c r="F13"/>
  <c r="D17"/>
  <c r="B61" l="1"/>
  <c r="C57"/>
  <c r="D57" s="1"/>
  <c r="B57"/>
  <c r="E43"/>
  <c r="F43" s="1"/>
  <c r="C28"/>
  <c r="F10"/>
  <c r="B27"/>
  <c r="C27" s="1"/>
  <c r="D27" s="1"/>
  <c r="F9"/>
  <c r="C61" l="1"/>
  <c r="D61"/>
  <c r="B60"/>
  <c r="D60" s="1"/>
  <c r="B29"/>
  <c r="D28"/>
  <c r="D29" s="1"/>
  <c r="C29"/>
  <c r="C60" l="1"/>
  <c r="B62"/>
  <c r="D62" s="1"/>
  <c r="C62"/>
</calcChain>
</file>

<file path=xl/sharedStrings.xml><?xml version="1.0" encoding="utf-8"?>
<sst xmlns="http://schemas.openxmlformats.org/spreadsheetml/2006/main" count="81" uniqueCount="37">
  <si>
    <t>Estimated MES Student Enrollment</t>
  </si>
  <si>
    <t>gCORE</t>
  </si>
  <si>
    <t>ESS</t>
  </si>
  <si>
    <t>1st Year Core</t>
  </si>
  <si>
    <t>RDQM</t>
  </si>
  <si>
    <t>Residents</t>
  </si>
  <si>
    <t>Nonresidents</t>
  </si>
  <si>
    <t>2nd Year Core</t>
  </si>
  <si>
    <t>Case Studies</t>
  </si>
  <si>
    <t>2012-2013</t>
  </si>
  <si>
    <t>Total Students</t>
  </si>
  <si>
    <t>Total Credits</t>
  </si>
  <si>
    <t>Tuition Revenue</t>
  </si>
  <si>
    <t>TOTALS</t>
  </si>
  <si>
    <t>Fall Electives + Contract</t>
  </si>
  <si>
    <t>Winter Electives + Contract</t>
  </si>
  <si>
    <t>Spring Electives + Contract</t>
  </si>
  <si>
    <t>For Year</t>
  </si>
  <si>
    <t>12-13 Total Core Credits</t>
  </si>
  <si>
    <t>Per Term (Avg)</t>
  </si>
  <si>
    <t>Total Credits (el = 4; th = 2)</t>
  </si>
  <si>
    <t>12-13 Total Elective Credits</t>
  </si>
  <si>
    <t>13-14 Total Core Credits</t>
  </si>
  <si>
    <t>2013-2014 (assuming we admit 40 in 12-13 and attrition brings the 2nd year cohort to 36 students)</t>
  </si>
  <si>
    <t>Faculty Needed (total CR/120)</t>
  </si>
  <si>
    <t>Faculty Needed (total CR/360)</t>
  </si>
  <si>
    <t>13-14 Total Elective Credits</t>
  </si>
  <si>
    <t>Winter Thesis</t>
  </si>
  <si>
    <t>Spring Thesis</t>
  </si>
  <si>
    <t>Tuition Revenue (12/13 rates)</t>
  </si>
  <si>
    <t>Total Seats (using 2 yr avg)</t>
  </si>
  <si>
    <t>Electives*</t>
  </si>
  <si>
    <t>*Electives also include third- and fourth-year students</t>
  </si>
  <si>
    <t>Total Credits (4 per el)</t>
  </si>
  <si>
    <t>Fall Thesis (2 cr each)</t>
  </si>
  <si>
    <t xml:space="preserve">If we stay at 6.0 lines (4.5 core/1.5 adjunct)…we could only admit about 26 students </t>
  </si>
  <si>
    <t>(we current operate at 4.5 core fac and 1.5 adj)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</si>
</sst>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70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1"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0" xfId="0" applyFont="1" applyAlignment="1">
      <alignment horizontal="right"/>
    </xf>
    <xf numFmtId="0" fontId="0" fillId="0" borderId="1" xfId="0" applyFont="1" applyBorder="1"/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0" fontId="0" fillId="0" borderId="1" xfId="0" applyBorder="1" applyAlignment="1">
      <alignment horizontal="right"/>
    </xf>
    <xf numFmtId="0" fontId="0" fillId="2" borderId="0" xfId="0" applyFill="1" applyAlignment="1">
      <alignment horizontal="right"/>
    </xf>
    <xf numFmtId="0" fontId="0" fillId="2" borderId="1" xfId="0" applyFill="1" applyBorder="1" applyAlignment="1">
      <alignment horizontal="right"/>
    </xf>
    <xf numFmtId="0" fontId="1" fillId="0" borderId="0" xfId="0" applyFont="1" applyAlignment="1">
      <alignment wrapText="1"/>
    </xf>
    <xf numFmtId="0" fontId="0" fillId="0" borderId="0" xfId="0" applyAlignment="1">
      <alignment horizontal="right" wrapText="1"/>
    </xf>
    <xf numFmtId="0" fontId="0" fillId="2" borderId="0" xfId="0" applyFill="1" applyAlignment="1">
      <alignment horizontal="right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4" fontId="0" fillId="0" borderId="0" xfId="1" applyFont="1"/>
    <xf numFmtId="44" fontId="0" fillId="0" borderId="0" xfId="1" applyFont="1" applyAlignment="1">
      <alignment horizontal="right" wrapText="1"/>
    </xf>
    <xf numFmtId="44" fontId="0" fillId="0" borderId="0" xfId="1" applyFont="1" applyAlignment="1">
      <alignment horizontal="right"/>
    </xf>
    <xf numFmtId="44" fontId="0" fillId="0" borderId="1" xfId="1" applyFont="1" applyBorder="1" applyAlignment="1">
      <alignment horizontal="right"/>
    </xf>
    <xf numFmtId="0" fontId="3" fillId="0" borderId="0" xfId="0" applyFont="1" applyAlignment="1">
      <alignment horizontal="left"/>
    </xf>
    <xf numFmtId="170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170" fontId="0" fillId="0" borderId="1" xfId="0" applyNumberFormat="1" applyBorder="1" applyAlignment="1">
      <alignment horizontal="right"/>
    </xf>
    <xf numFmtId="170" fontId="0" fillId="0" borderId="0" xfId="0" applyNumberFormat="1" applyAlignment="1">
      <alignment horizontal="right" wrapText="1"/>
    </xf>
    <xf numFmtId="170" fontId="1" fillId="0" borderId="0" xfId="0" applyNumberFormat="1" applyFont="1" applyAlignment="1">
      <alignment horizontal="right"/>
    </xf>
    <xf numFmtId="1" fontId="0" fillId="0" borderId="1" xfId="0" applyNumberFormat="1" applyBorder="1" applyAlignment="1">
      <alignment horizontal="right"/>
    </xf>
    <xf numFmtId="1" fontId="1" fillId="0" borderId="0" xfId="0" applyNumberFormat="1" applyFont="1" applyAlignment="1">
      <alignment horizontal="right"/>
    </xf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4"/>
  <sheetViews>
    <sheetView tabSelected="1" topLeftCell="A10" workbookViewId="0">
      <selection activeCell="E30" sqref="E30"/>
    </sheetView>
  </sheetViews>
  <sheetFormatPr defaultRowHeight="15"/>
  <cols>
    <col min="1" max="1" width="25.85546875" customWidth="1"/>
    <col min="2" max="2" width="13.85546875" bestFit="1" customWidth="1"/>
    <col min="3" max="3" width="24.7109375" bestFit="1" customWidth="1"/>
    <col min="4" max="4" width="15" bestFit="1" customWidth="1"/>
    <col min="5" max="5" width="12.140625" bestFit="1" customWidth="1"/>
    <col min="6" max="6" width="15" bestFit="1" customWidth="1"/>
    <col min="7" max="7" width="15.7109375" style="18" bestFit="1" customWidth="1"/>
    <col min="8" max="8" width="9.28515625" customWidth="1"/>
    <col min="9" max="9" width="16.140625" bestFit="1" customWidth="1"/>
    <col min="10" max="10" width="9.7109375" bestFit="1" customWidth="1"/>
    <col min="11" max="11" width="13.140625" bestFit="1" customWidth="1"/>
    <col min="12" max="12" width="13.85546875" bestFit="1" customWidth="1"/>
    <col min="13" max="13" width="12.140625" bestFit="1" customWidth="1"/>
    <col min="14" max="14" width="15" bestFit="1" customWidth="1"/>
    <col min="15" max="15" width="15.7109375" bestFit="1" customWidth="1"/>
  </cols>
  <sheetData>
    <row r="1" spans="1:7">
      <c r="A1" t="s">
        <v>0</v>
      </c>
    </row>
    <row r="2" spans="1:7">
      <c r="A2" s="1">
        <v>41078</v>
      </c>
    </row>
    <row r="4" spans="1:7">
      <c r="A4" s="2" t="s">
        <v>9</v>
      </c>
    </row>
    <row r="5" spans="1:7">
      <c r="A5" s="2"/>
    </row>
    <row r="6" spans="1:7" s="16" customFormat="1" ht="30">
      <c r="A6" s="13" t="s">
        <v>3</v>
      </c>
      <c r="B6" s="14" t="s">
        <v>5</v>
      </c>
      <c r="C6" s="14" t="s">
        <v>6</v>
      </c>
      <c r="D6" s="15" t="s">
        <v>10</v>
      </c>
      <c r="E6" s="14" t="s">
        <v>11</v>
      </c>
      <c r="F6" s="17" t="s">
        <v>24</v>
      </c>
      <c r="G6" s="19" t="s">
        <v>12</v>
      </c>
    </row>
    <row r="7" spans="1:7">
      <c r="A7" s="3" t="s">
        <v>1</v>
      </c>
      <c r="B7" s="8">
        <v>30</v>
      </c>
      <c r="C7" s="8">
        <v>10</v>
      </c>
      <c r="D7" s="11">
        <f>SUM(B7:C7)</f>
        <v>40</v>
      </c>
      <c r="E7" s="8">
        <f>D7*8</f>
        <v>320</v>
      </c>
      <c r="F7" s="23">
        <f>E7/120</f>
        <v>2.6666666666666665</v>
      </c>
      <c r="G7" s="20">
        <f>(B7*2114)+(C7*5349)</f>
        <v>116910</v>
      </c>
    </row>
    <row r="8" spans="1:7">
      <c r="A8" s="3" t="s">
        <v>2</v>
      </c>
      <c r="B8" s="8">
        <v>31</v>
      </c>
      <c r="C8" s="8">
        <v>9</v>
      </c>
      <c r="D8" s="11">
        <f t="shared" ref="D8:D9" si="0">SUM(B8:C8)</f>
        <v>40</v>
      </c>
      <c r="E8" s="8">
        <f t="shared" ref="E8:E9" si="1">D8*8</f>
        <v>320</v>
      </c>
      <c r="F8" s="23">
        <f t="shared" ref="F8:F10" si="2">E8/120</f>
        <v>2.6666666666666665</v>
      </c>
      <c r="G8" s="20">
        <f t="shared" ref="G8:G9" si="3">(B8*2114)+(C8*5349)</f>
        <v>113675</v>
      </c>
    </row>
    <row r="9" spans="1:7">
      <c r="A9" s="7" t="s">
        <v>4</v>
      </c>
      <c r="B9" s="10">
        <v>29</v>
      </c>
      <c r="C9" s="10">
        <v>9</v>
      </c>
      <c r="D9" s="12">
        <f t="shared" si="0"/>
        <v>38</v>
      </c>
      <c r="E9" s="10">
        <f t="shared" si="1"/>
        <v>304</v>
      </c>
      <c r="F9" s="25">
        <f t="shared" si="2"/>
        <v>2.5333333333333332</v>
      </c>
      <c r="G9" s="21">
        <f t="shared" si="3"/>
        <v>109447</v>
      </c>
    </row>
    <row r="10" spans="1:7">
      <c r="A10" s="3" t="s">
        <v>13</v>
      </c>
      <c r="B10" s="8">
        <f>SUM(B7:B9)</f>
        <v>90</v>
      </c>
      <c r="C10" s="8">
        <f t="shared" ref="C10:E10" si="4">SUM(C7:C9)</f>
        <v>28</v>
      </c>
      <c r="D10" s="11">
        <f t="shared" si="4"/>
        <v>118</v>
      </c>
      <c r="E10" s="8">
        <f t="shared" si="4"/>
        <v>944</v>
      </c>
      <c r="F10" s="23">
        <f t="shared" si="2"/>
        <v>7.8666666666666663</v>
      </c>
      <c r="G10" s="20">
        <f t="shared" ref="G10" si="5">SUM(G7:G9)</f>
        <v>340032</v>
      </c>
    </row>
    <row r="11" spans="1:7">
      <c r="B11" s="8"/>
      <c r="C11" s="8"/>
      <c r="D11" s="11"/>
      <c r="E11" s="8"/>
      <c r="F11" s="23"/>
      <c r="G11" s="20"/>
    </row>
    <row r="12" spans="1:7" ht="30">
      <c r="A12" s="2" t="s">
        <v>7</v>
      </c>
      <c r="B12" s="8" t="s">
        <v>5</v>
      </c>
      <c r="C12" s="8" t="s">
        <v>6</v>
      </c>
      <c r="D12" s="11" t="s">
        <v>10</v>
      </c>
      <c r="E12" s="8" t="s">
        <v>11</v>
      </c>
      <c r="F12" s="17" t="s">
        <v>24</v>
      </c>
      <c r="G12" s="20" t="s">
        <v>12</v>
      </c>
    </row>
    <row r="13" spans="1:7">
      <c r="A13" t="s">
        <v>8</v>
      </c>
      <c r="B13" s="8">
        <v>31</v>
      </c>
      <c r="C13" s="8">
        <v>9</v>
      </c>
      <c r="D13" s="11">
        <f>SUM(B13:C13)</f>
        <v>40</v>
      </c>
      <c r="E13" s="8">
        <f>D13*8</f>
        <v>320</v>
      </c>
      <c r="F13" s="23">
        <f>E13/120</f>
        <v>2.6666666666666665</v>
      </c>
      <c r="G13" s="20">
        <f>(B13*2114)+(C13*5349)</f>
        <v>113675</v>
      </c>
    </row>
    <row r="14" spans="1:7">
      <c r="A14" t="s">
        <v>34</v>
      </c>
      <c r="B14" s="8">
        <v>5</v>
      </c>
      <c r="C14" s="8">
        <v>1</v>
      </c>
      <c r="D14" s="11">
        <f>SUM(B14:C14)</f>
        <v>6</v>
      </c>
      <c r="E14" s="8">
        <f>D14*8</f>
        <v>48</v>
      </c>
      <c r="F14" s="23">
        <f>E14/120</f>
        <v>0.4</v>
      </c>
      <c r="G14" s="20">
        <f>(B14*529)+(C14*1337)</f>
        <v>3982</v>
      </c>
    </row>
    <row r="15" spans="1:7">
      <c r="A15" t="s">
        <v>27</v>
      </c>
      <c r="B15" s="8">
        <v>29</v>
      </c>
      <c r="C15" s="8">
        <v>7</v>
      </c>
      <c r="D15" s="11">
        <f t="shared" ref="D15:D16" si="6">SUM(B15:C15)</f>
        <v>36</v>
      </c>
      <c r="E15" s="8">
        <f t="shared" ref="E15:E16" si="7">D15*8</f>
        <v>288</v>
      </c>
      <c r="F15" s="23">
        <f t="shared" ref="F15:F17" si="8">E15/120</f>
        <v>2.4</v>
      </c>
      <c r="G15" s="20">
        <f>(B15*2114)+(C15*5349)</f>
        <v>98749</v>
      </c>
    </row>
    <row r="16" spans="1:7">
      <c r="A16" s="5" t="s">
        <v>28</v>
      </c>
      <c r="B16" s="10">
        <v>29</v>
      </c>
      <c r="C16" s="10">
        <v>7</v>
      </c>
      <c r="D16" s="12">
        <f t="shared" si="6"/>
        <v>36</v>
      </c>
      <c r="E16" s="10">
        <f t="shared" si="7"/>
        <v>288</v>
      </c>
      <c r="F16" s="25">
        <f t="shared" si="8"/>
        <v>2.4</v>
      </c>
      <c r="G16" s="21">
        <f>(B16*2114)+(C16*5349)</f>
        <v>98749</v>
      </c>
    </row>
    <row r="17" spans="1:7">
      <c r="A17" t="s">
        <v>13</v>
      </c>
      <c r="B17" s="8">
        <f>SUM(B13:B16)</f>
        <v>94</v>
      </c>
      <c r="C17" s="8">
        <f t="shared" ref="C17" si="9">SUM(C13:C16)</f>
        <v>24</v>
      </c>
      <c r="D17" s="11">
        <f t="shared" ref="D17" si="10">SUM(D13:D16)</f>
        <v>118</v>
      </c>
      <c r="E17" s="8">
        <f t="shared" ref="E17" si="11">SUM(E13:E16)</f>
        <v>944</v>
      </c>
      <c r="F17" s="23">
        <f t="shared" si="8"/>
        <v>7.8666666666666663</v>
      </c>
      <c r="G17" s="20">
        <f t="shared" ref="G17" si="12">SUM(G13:G16)</f>
        <v>315155</v>
      </c>
    </row>
    <row r="18" spans="1:7">
      <c r="B18" s="8"/>
      <c r="C18" s="8"/>
      <c r="D18" s="8"/>
      <c r="E18" s="8"/>
      <c r="F18" s="8"/>
      <c r="G18" s="20"/>
    </row>
    <row r="19" spans="1:7">
      <c r="B19" s="8"/>
      <c r="C19" s="8"/>
      <c r="D19" s="8"/>
      <c r="E19" s="8"/>
      <c r="F19" s="8"/>
      <c r="G19" s="20"/>
    </row>
    <row r="20" spans="1:7" s="16" customFormat="1" ht="45">
      <c r="A20" s="13" t="s">
        <v>31</v>
      </c>
      <c r="B20" s="14" t="s">
        <v>30</v>
      </c>
      <c r="C20" s="14" t="s">
        <v>20</v>
      </c>
      <c r="D20" s="14" t="s">
        <v>24</v>
      </c>
      <c r="E20" s="14"/>
      <c r="F20" s="14"/>
      <c r="G20" s="19"/>
    </row>
    <row r="21" spans="1:7">
      <c r="A21" t="s">
        <v>14</v>
      </c>
      <c r="B21" s="8">
        <v>70</v>
      </c>
      <c r="C21" s="8">
        <f>B21*4</f>
        <v>280</v>
      </c>
      <c r="D21" s="23">
        <f>C21/120</f>
        <v>2.3333333333333335</v>
      </c>
      <c r="E21" s="9"/>
      <c r="F21" s="8"/>
      <c r="G21" s="20"/>
    </row>
    <row r="22" spans="1:7">
      <c r="A22" t="s">
        <v>15</v>
      </c>
      <c r="B22" s="8">
        <v>73</v>
      </c>
      <c r="C22" s="8">
        <f t="shared" ref="C22:C23" si="13">B22*4</f>
        <v>292</v>
      </c>
      <c r="D22" s="23">
        <f t="shared" ref="D22:D23" si="14">C22/120</f>
        <v>2.4333333333333331</v>
      </c>
      <c r="E22" s="9"/>
      <c r="F22" s="8"/>
      <c r="G22" s="20"/>
    </row>
    <row r="23" spans="1:7">
      <c r="A23" s="5" t="s">
        <v>16</v>
      </c>
      <c r="B23" s="10">
        <v>72</v>
      </c>
      <c r="C23" s="10">
        <f t="shared" si="13"/>
        <v>288</v>
      </c>
      <c r="D23" s="25">
        <f t="shared" si="14"/>
        <v>2.4</v>
      </c>
      <c r="E23" s="9"/>
      <c r="F23" s="8"/>
      <c r="G23" s="20"/>
    </row>
    <row r="24" spans="1:7">
      <c r="A24" s="2" t="s">
        <v>13</v>
      </c>
      <c r="B24" s="8">
        <f>SUM(B21:B23)</f>
        <v>215</v>
      </c>
      <c r="C24" s="8">
        <f>SUM(C21:C23)</f>
        <v>860</v>
      </c>
      <c r="D24" s="23">
        <f>C24/120</f>
        <v>7.166666666666667</v>
      </c>
      <c r="E24" s="9"/>
      <c r="F24" s="8"/>
      <c r="G24" s="20"/>
    </row>
    <row r="25" spans="1:7">
      <c r="B25" s="8"/>
      <c r="C25" s="8"/>
      <c r="D25" s="23"/>
      <c r="E25" s="8"/>
      <c r="F25" s="8"/>
      <c r="G25" s="20"/>
    </row>
    <row r="26" spans="1:7" s="16" customFormat="1" ht="30">
      <c r="B26" s="14" t="s">
        <v>17</v>
      </c>
      <c r="C26" s="14" t="s">
        <v>19</v>
      </c>
      <c r="D26" s="26" t="s">
        <v>25</v>
      </c>
      <c r="E26" s="14"/>
      <c r="F26" s="14"/>
      <c r="G26" s="19"/>
    </row>
    <row r="27" spans="1:7">
      <c r="A27" s="2" t="s">
        <v>18</v>
      </c>
      <c r="B27" s="8">
        <f>E10+E17</f>
        <v>1888</v>
      </c>
      <c r="C27" s="23">
        <f>B27/3</f>
        <v>629.33333333333337</v>
      </c>
      <c r="D27" s="23">
        <f>C27/120</f>
        <v>5.2444444444444445</v>
      </c>
      <c r="E27" s="8"/>
      <c r="F27" s="8"/>
      <c r="G27" s="20"/>
    </row>
    <row r="28" spans="1:7">
      <c r="A28" s="4" t="s">
        <v>21</v>
      </c>
      <c r="B28" s="10">
        <f>SUM(C21:C23)</f>
        <v>860</v>
      </c>
      <c r="C28" s="25">
        <f>B28/3</f>
        <v>286.66666666666669</v>
      </c>
      <c r="D28" s="25">
        <f>C28/120</f>
        <v>2.3888888888888888</v>
      </c>
      <c r="E28" s="8"/>
      <c r="F28" s="8"/>
      <c r="G28" s="20"/>
    </row>
    <row r="29" spans="1:7">
      <c r="A29" s="2" t="s">
        <v>13</v>
      </c>
      <c r="B29" s="6">
        <f>SUM(B27:B28)</f>
        <v>2748</v>
      </c>
      <c r="C29" s="27">
        <f t="shared" ref="C29:D29" si="15">SUM(C27:C28)</f>
        <v>916</v>
      </c>
      <c r="D29" s="27">
        <f t="shared" si="15"/>
        <v>7.6333333333333329</v>
      </c>
      <c r="E29" s="22" t="s">
        <v>36</v>
      </c>
      <c r="F29" s="8"/>
      <c r="G29" s="20"/>
    </row>
    <row r="30" spans="1:7">
      <c r="B30" s="8"/>
      <c r="C30" s="8"/>
      <c r="D30" s="8"/>
      <c r="F30" s="8"/>
      <c r="G30" s="20"/>
    </row>
    <row r="31" spans="1:7">
      <c r="A31" s="30" t="s">
        <v>32</v>
      </c>
      <c r="B31" s="8"/>
      <c r="C31" s="8"/>
      <c r="D31" s="8"/>
      <c r="E31" s="8"/>
      <c r="F31" s="8"/>
      <c r="G31" s="20"/>
    </row>
    <row r="32" spans="1:7">
      <c r="B32" s="8"/>
      <c r="C32" s="8"/>
      <c r="D32" s="8"/>
      <c r="E32" s="8"/>
      <c r="F32" s="8"/>
      <c r="G32" s="20"/>
    </row>
    <row r="33" spans="1:7">
      <c r="B33" s="8"/>
      <c r="C33" s="8"/>
      <c r="D33" s="8"/>
      <c r="E33" s="8"/>
      <c r="F33" s="8"/>
      <c r="G33" s="20"/>
    </row>
    <row r="34" spans="1:7">
      <c r="B34" s="8"/>
      <c r="C34" s="8"/>
      <c r="D34" s="8"/>
      <c r="E34" s="8"/>
      <c r="F34" s="8"/>
      <c r="G34" s="20"/>
    </row>
    <row r="35" spans="1:7">
      <c r="B35" s="8"/>
      <c r="C35" s="8"/>
      <c r="D35" s="8"/>
      <c r="E35" s="8"/>
      <c r="F35" s="8"/>
      <c r="G35" s="20"/>
    </row>
    <row r="36" spans="1:7">
      <c r="A36" s="2" t="s">
        <v>23</v>
      </c>
      <c r="B36" s="8"/>
      <c r="C36" s="8"/>
      <c r="D36" s="8"/>
      <c r="E36" s="8"/>
      <c r="F36" s="8"/>
      <c r="G36" s="20"/>
    </row>
    <row r="37" spans="1:7">
      <c r="A37" t="s">
        <v>35</v>
      </c>
      <c r="B37" s="8"/>
      <c r="C37" s="8"/>
      <c r="D37" s="8"/>
      <c r="E37" s="8"/>
      <c r="F37" s="8"/>
      <c r="G37" s="20"/>
    </row>
    <row r="38" spans="1:7">
      <c r="B38" s="8"/>
      <c r="C38" s="8"/>
      <c r="D38" s="8"/>
      <c r="E38" s="8"/>
      <c r="F38" s="8"/>
      <c r="G38" s="20"/>
    </row>
    <row r="39" spans="1:7" s="16" customFormat="1" ht="45">
      <c r="A39" s="13" t="s">
        <v>3</v>
      </c>
      <c r="B39" s="14" t="s">
        <v>5</v>
      </c>
      <c r="C39" s="14" t="s">
        <v>6</v>
      </c>
      <c r="D39" s="15" t="s">
        <v>10</v>
      </c>
      <c r="E39" s="14" t="s">
        <v>11</v>
      </c>
      <c r="F39" s="17" t="s">
        <v>24</v>
      </c>
      <c r="G39" s="19" t="s">
        <v>29</v>
      </c>
    </row>
    <row r="40" spans="1:7">
      <c r="A40" s="3" t="s">
        <v>1</v>
      </c>
      <c r="B40" s="8">
        <v>22</v>
      </c>
      <c r="C40" s="8">
        <v>4</v>
      </c>
      <c r="D40" s="11">
        <f>SUM(B40:C40)</f>
        <v>26</v>
      </c>
      <c r="E40" s="8">
        <f>D40*8</f>
        <v>208</v>
      </c>
      <c r="F40" s="23">
        <f>E40/120</f>
        <v>1.7333333333333334</v>
      </c>
      <c r="G40" s="20">
        <f>(B40*2114)+(C40*5349)</f>
        <v>67904</v>
      </c>
    </row>
    <row r="41" spans="1:7">
      <c r="A41" s="3" t="s">
        <v>2</v>
      </c>
      <c r="B41" s="8">
        <v>21</v>
      </c>
      <c r="C41" s="8">
        <v>3</v>
      </c>
      <c r="D41" s="11">
        <f t="shared" ref="D41:D42" si="16">SUM(B41:C41)</f>
        <v>24</v>
      </c>
      <c r="E41" s="8">
        <f t="shared" ref="E41:E42" si="17">D41*8</f>
        <v>192</v>
      </c>
      <c r="F41" s="23">
        <f t="shared" ref="F41:F43" si="18">E41/120</f>
        <v>1.6</v>
      </c>
      <c r="G41" s="20">
        <f t="shared" ref="G41:G42" si="19">(B41*2114)+(C41*5349)</f>
        <v>60441</v>
      </c>
    </row>
    <row r="42" spans="1:7">
      <c r="A42" s="7" t="s">
        <v>4</v>
      </c>
      <c r="B42" s="10">
        <v>20</v>
      </c>
      <c r="C42" s="10">
        <v>3</v>
      </c>
      <c r="D42" s="12">
        <f t="shared" si="16"/>
        <v>23</v>
      </c>
      <c r="E42" s="10">
        <f t="shared" si="17"/>
        <v>184</v>
      </c>
      <c r="F42" s="25">
        <f t="shared" si="18"/>
        <v>1.5333333333333334</v>
      </c>
      <c r="G42" s="21">
        <f t="shared" si="19"/>
        <v>58327</v>
      </c>
    </row>
    <row r="43" spans="1:7">
      <c r="A43" s="3" t="s">
        <v>13</v>
      </c>
      <c r="B43" s="8">
        <f>SUM(B40:B42)</f>
        <v>63</v>
      </c>
      <c r="C43" s="8">
        <f t="shared" ref="C43" si="20">SUM(C40:C42)</f>
        <v>10</v>
      </c>
      <c r="D43" s="11">
        <f t="shared" ref="D43" si="21">SUM(D40:D42)</f>
        <v>73</v>
      </c>
      <c r="E43" s="8">
        <f t="shared" ref="E43" si="22">SUM(E40:E42)</f>
        <v>584</v>
      </c>
      <c r="F43" s="23">
        <f t="shared" si="18"/>
        <v>4.8666666666666663</v>
      </c>
      <c r="G43" s="20">
        <f t="shared" ref="G43" si="23">SUM(G40:G42)</f>
        <v>186672</v>
      </c>
    </row>
    <row r="44" spans="1:7">
      <c r="B44" s="8"/>
      <c r="C44" s="8"/>
      <c r="D44" s="11"/>
      <c r="E44" s="8"/>
      <c r="F44" s="23"/>
      <c r="G44" s="20"/>
    </row>
    <row r="45" spans="1:7" ht="30">
      <c r="A45" s="2" t="s">
        <v>7</v>
      </c>
      <c r="B45" s="8" t="s">
        <v>5</v>
      </c>
      <c r="C45" s="8" t="s">
        <v>6</v>
      </c>
      <c r="D45" s="11" t="s">
        <v>10</v>
      </c>
      <c r="E45" s="8" t="s">
        <v>11</v>
      </c>
      <c r="F45" s="17" t="s">
        <v>24</v>
      </c>
      <c r="G45" s="20" t="s">
        <v>12</v>
      </c>
    </row>
    <row r="46" spans="1:7">
      <c r="A46" t="s">
        <v>8</v>
      </c>
      <c r="B46" s="8">
        <v>28</v>
      </c>
      <c r="C46" s="8">
        <v>8</v>
      </c>
      <c r="D46" s="11">
        <f>SUM(B46:C46)</f>
        <v>36</v>
      </c>
      <c r="E46" s="8">
        <f>D46*8</f>
        <v>288</v>
      </c>
      <c r="F46" s="23">
        <f>E46/120</f>
        <v>2.4</v>
      </c>
      <c r="G46" s="20">
        <f>(B46*2114)+(C46*5349)</f>
        <v>101984</v>
      </c>
    </row>
    <row r="47" spans="1:7">
      <c r="A47" t="s">
        <v>34</v>
      </c>
      <c r="B47" s="8">
        <v>6</v>
      </c>
      <c r="C47" s="8">
        <v>2</v>
      </c>
      <c r="D47" s="11">
        <f>SUM(B47:C47)</f>
        <v>8</v>
      </c>
      <c r="E47" s="8">
        <f>D47*8</f>
        <v>64</v>
      </c>
      <c r="F47" s="23">
        <f>E47/120</f>
        <v>0.53333333333333333</v>
      </c>
      <c r="G47" s="20">
        <f>(B47*529)+(C47*1337)</f>
        <v>5848</v>
      </c>
    </row>
    <row r="48" spans="1:7">
      <c r="A48" t="s">
        <v>27</v>
      </c>
      <c r="B48" s="8">
        <v>26</v>
      </c>
      <c r="C48" s="8">
        <v>8</v>
      </c>
      <c r="D48" s="11">
        <f t="shared" ref="D48:D49" si="24">SUM(B48:C48)</f>
        <v>34</v>
      </c>
      <c r="E48" s="8">
        <f t="shared" ref="E48:E49" si="25">D48*8</f>
        <v>272</v>
      </c>
      <c r="F48" s="23">
        <f t="shared" ref="F48:F50" si="26">E48/120</f>
        <v>2.2666666666666666</v>
      </c>
      <c r="G48" s="20">
        <f>(B48*2114)+(C48*5349)</f>
        <v>97756</v>
      </c>
    </row>
    <row r="49" spans="1:7">
      <c r="A49" s="5" t="s">
        <v>28</v>
      </c>
      <c r="B49" s="10">
        <v>26</v>
      </c>
      <c r="C49" s="10">
        <v>8</v>
      </c>
      <c r="D49" s="12">
        <f t="shared" si="24"/>
        <v>34</v>
      </c>
      <c r="E49" s="10">
        <f t="shared" si="25"/>
        <v>272</v>
      </c>
      <c r="F49" s="25">
        <f t="shared" si="26"/>
        <v>2.2666666666666666</v>
      </c>
      <c r="G49" s="21">
        <f>(B49*2114)+(C49*5349)</f>
        <v>97756</v>
      </c>
    </row>
    <row r="50" spans="1:7">
      <c r="A50" t="s">
        <v>13</v>
      </c>
      <c r="B50" s="8">
        <f>SUM(B46:B49)</f>
        <v>86</v>
      </c>
      <c r="C50" s="8">
        <f t="shared" ref="C50" si="27">SUM(C46:C49)</f>
        <v>26</v>
      </c>
      <c r="D50" s="11">
        <f t="shared" ref="D50" si="28">SUM(D46:D49)</f>
        <v>112</v>
      </c>
      <c r="E50" s="8">
        <f t="shared" ref="E50" si="29">SUM(E46:E49)</f>
        <v>896</v>
      </c>
      <c r="F50" s="23">
        <f t="shared" si="26"/>
        <v>7.4666666666666668</v>
      </c>
      <c r="G50" s="20">
        <f t="shared" ref="G50" si="30">SUM(G46:G49)</f>
        <v>303344</v>
      </c>
    </row>
    <row r="51" spans="1:7">
      <c r="B51" s="8"/>
      <c r="C51" s="8"/>
      <c r="D51" s="8"/>
      <c r="E51" s="8"/>
      <c r="F51" s="8"/>
      <c r="G51" s="20"/>
    </row>
    <row r="52" spans="1:7">
      <c r="B52" s="8"/>
      <c r="C52" s="8"/>
      <c r="D52" s="8"/>
      <c r="E52" s="8"/>
      <c r="F52" s="8"/>
      <c r="G52" s="20"/>
    </row>
    <row r="53" spans="1:7" s="16" customFormat="1" ht="45">
      <c r="A53" s="13" t="s">
        <v>31</v>
      </c>
      <c r="B53" s="14" t="s">
        <v>30</v>
      </c>
      <c r="C53" s="14" t="s">
        <v>33</v>
      </c>
      <c r="D53" s="14" t="s">
        <v>24</v>
      </c>
      <c r="E53" s="14"/>
      <c r="F53" s="14"/>
      <c r="G53" s="19"/>
    </row>
    <row r="54" spans="1:7">
      <c r="A54" t="s">
        <v>14</v>
      </c>
      <c r="B54" s="24">
        <f>0.87*($D$40+$D$46)</f>
        <v>53.94</v>
      </c>
      <c r="C54" s="24">
        <f>B54*4</f>
        <v>215.76</v>
      </c>
      <c r="D54" s="23">
        <f>C54/120</f>
        <v>1.7979999999999998</v>
      </c>
      <c r="E54" s="9"/>
      <c r="F54" s="8"/>
      <c r="G54" s="20"/>
    </row>
    <row r="55" spans="1:7">
      <c r="A55" t="s">
        <v>15</v>
      </c>
      <c r="B55" s="24">
        <f>0.94*($D$40+$D$46)</f>
        <v>58.279999999999994</v>
      </c>
      <c r="C55" s="24">
        <f t="shared" ref="C55:C56" si="31">B55*4</f>
        <v>233.11999999999998</v>
      </c>
      <c r="D55" s="23">
        <f t="shared" ref="D55:D56" si="32">C55/120</f>
        <v>1.9426666666666665</v>
      </c>
      <c r="E55" s="9"/>
      <c r="F55" s="8"/>
      <c r="G55" s="20"/>
    </row>
    <row r="56" spans="1:7">
      <c r="A56" s="5" t="s">
        <v>16</v>
      </c>
      <c r="B56" s="28">
        <f>0.95*($D$40+$D$46)</f>
        <v>58.9</v>
      </c>
      <c r="C56" s="28">
        <f t="shared" si="31"/>
        <v>235.6</v>
      </c>
      <c r="D56" s="25">
        <f t="shared" si="32"/>
        <v>1.9633333333333334</v>
      </c>
      <c r="E56" s="9"/>
      <c r="F56" s="8"/>
      <c r="G56" s="20"/>
    </row>
    <row r="57" spans="1:7">
      <c r="A57" s="2" t="s">
        <v>13</v>
      </c>
      <c r="B57" s="24">
        <f>SUM(B54:B56)</f>
        <v>171.12</v>
      </c>
      <c r="C57" s="24">
        <f>SUM(C54:C56)</f>
        <v>684.48</v>
      </c>
      <c r="D57" s="23">
        <f>C57/120</f>
        <v>5.7039999999999997</v>
      </c>
      <c r="E57" s="9"/>
      <c r="F57" s="8"/>
      <c r="G57" s="20"/>
    </row>
    <row r="58" spans="1:7">
      <c r="B58" s="8"/>
      <c r="C58" s="24"/>
      <c r="D58" s="23"/>
      <c r="E58" s="8"/>
      <c r="F58" s="8"/>
      <c r="G58" s="20"/>
    </row>
    <row r="59" spans="1:7" ht="30">
      <c r="B59" s="8" t="s">
        <v>17</v>
      </c>
      <c r="C59" s="24" t="s">
        <v>19</v>
      </c>
      <c r="D59" s="26" t="s">
        <v>25</v>
      </c>
      <c r="E59" s="8"/>
      <c r="F59" s="8"/>
      <c r="G59" s="20"/>
    </row>
    <row r="60" spans="1:7">
      <c r="A60" s="2" t="s">
        <v>22</v>
      </c>
      <c r="B60" s="24">
        <f>E43+E50</f>
        <v>1480</v>
      </c>
      <c r="C60" s="23">
        <f>B60/3</f>
        <v>493.33333333333331</v>
      </c>
      <c r="D60" s="23">
        <f>B60/360</f>
        <v>4.1111111111111107</v>
      </c>
      <c r="E60" s="8"/>
      <c r="F60" s="8"/>
      <c r="G60" s="20"/>
    </row>
    <row r="61" spans="1:7">
      <c r="A61" s="4" t="s">
        <v>26</v>
      </c>
      <c r="B61" s="28">
        <f>SUM(C54:C56)</f>
        <v>684.48</v>
      </c>
      <c r="C61" s="25">
        <f>B61/3</f>
        <v>228.16</v>
      </c>
      <c r="D61" s="25">
        <f t="shared" ref="D61:D62" si="33">B61/360</f>
        <v>1.9013333333333333</v>
      </c>
      <c r="E61" s="8"/>
      <c r="F61" s="8"/>
      <c r="G61" s="20"/>
    </row>
    <row r="62" spans="1:7">
      <c r="A62" s="2" t="s">
        <v>13</v>
      </c>
      <c r="B62" s="29">
        <f>SUM(B60:B61)</f>
        <v>2164.48</v>
      </c>
      <c r="C62" s="27">
        <f t="shared" ref="C62" si="34">SUM(C60:C61)</f>
        <v>721.49333333333334</v>
      </c>
      <c r="D62" s="23">
        <f t="shared" si="33"/>
        <v>6.0124444444444443</v>
      </c>
      <c r="E62" s="8"/>
      <c r="F62" s="8"/>
      <c r="G62" s="20"/>
    </row>
    <row r="64" spans="1:7">
      <c r="A64" s="30" t="s">
        <v>32</v>
      </c>
    </row>
  </sheetData>
  <pageMargins left="0.25" right="0.25" top="0.25" bottom="0.2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wootang</dc:creator>
  <cp:lastModifiedBy>wootang</cp:lastModifiedBy>
  <cp:lastPrinted>2012-07-17T18:13:57Z</cp:lastPrinted>
  <dcterms:created xsi:type="dcterms:W3CDTF">2012-06-18T21:23:11Z</dcterms:created>
  <dcterms:modified xsi:type="dcterms:W3CDTF">2012-07-17T18:13:59Z</dcterms:modified>
</cp:coreProperties>
</file>