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9225" windowHeight="6615" firstSheet="2" activeTab="3"/>
  </bookViews>
  <sheets>
    <sheet name="MES enrollment HX 2010-2014" sheetId="1" r:id="rId1"/>
    <sheet name="FTE detail by quarter" sheetId="4" r:id="rId2"/>
    <sheet name="MES retention graduation" sheetId="6" r:id="rId3"/>
    <sheet name="MES Admissions HX" sheetId="2" r:id="rId4"/>
    <sheet name="MES enrollment HX 1998-2009" sheetId="7" r:id="rId5"/>
  </sheets>
  <definedNames>
    <definedName name="_xlnm.Print_Area" localSheetId="3">'MES Admissions HX'!$A$1:$P$43</definedName>
    <definedName name="_xlnm.Print_Area" localSheetId="4">'MES enrollment HX 1998-2009'!$A$1:$M$45</definedName>
    <definedName name="_xlnm.Print_Area" localSheetId="0">'MES enrollment HX 2010-2014'!$A$1:$G$58</definedName>
    <definedName name="_xlnm.Print_Area" localSheetId="2">'MES retention graduation'!$A$1:$S$35</definedName>
  </definedNames>
  <calcPr calcId="145621"/>
</workbook>
</file>

<file path=xl/calcChain.xml><?xml version="1.0" encoding="utf-8"?>
<calcChain xmlns="http://schemas.openxmlformats.org/spreadsheetml/2006/main">
  <c r="S24" i="2" l="1"/>
  <c r="S32" i="2" l="1"/>
  <c r="S30" i="2"/>
  <c r="S28" i="2"/>
  <c r="S26" i="2"/>
  <c r="P14" i="2" l="1"/>
  <c r="P20" i="2"/>
  <c r="P18" i="2"/>
  <c r="P16" i="2"/>
  <c r="P12" i="2"/>
  <c r="R58" i="2" l="1"/>
  <c r="V57" i="2"/>
  <c r="U57" i="2"/>
  <c r="T57" i="2"/>
  <c r="S57" i="2"/>
  <c r="R57" i="2"/>
  <c r="W57" i="2" s="1"/>
  <c r="S47" i="2"/>
  <c r="T18" i="2"/>
  <c r="T19" i="2" s="1"/>
  <c r="U12" i="2" l="1"/>
  <c r="U11" i="2"/>
  <c r="E30" i="4" l="1"/>
  <c r="D30" i="4"/>
  <c r="P32" i="2"/>
  <c r="P30" i="2"/>
  <c r="Q29" i="2" s="1"/>
  <c r="P28" i="2"/>
  <c r="Q27" i="2" s="1"/>
  <c r="P26" i="2"/>
  <c r="Q25" i="2" s="1"/>
  <c r="O38" i="2"/>
  <c r="O36" i="2"/>
  <c r="O32" i="2"/>
  <c r="O30" i="2"/>
  <c r="O28" i="2"/>
  <c r="O26" i="2"/>
  <c r="O24" i="2"/>
  <c r="O20" i="2"/>
  <c r="O18" i="2"/>
  <c r="O16" i="2"/>
  <c r="O14" i="2"/>
  <c r="O12" i="2"/>
  <c r="N29" i="6"/>
  <c r="O26" i="6"/>
  <c r="P23" i="6"/>
  <c r="Q20" i="6"/>
  <c r="R16" i="6"/>
  <c r="G50" i="1"/>
  <c r="G48" i="1"/>
  <c r="G46" i="1"/>
  <c r="G44" i="1"/>
  <c r="G42" i="1"/>
  <c r="G36" i="1"/>
  <c r="G14" i="1"/>
  <c r="G9" i="1"/>
  <c r="Q33" i="2" l="1"/>
  <c r="Q31" i="2"/>
  <c r="N38" i="2"/>
  <c r="N36" i="2"/>
  <c r="N32" i="2"/>
  <c r="N30" i="2"/>
  <c r="N28" i="2"/>
  <c r="N26" i="2"/>
  <c r="N24" i="2"/>
  <c r="N20" i="2"/>
  <c r="N18" i="2"/>
  <c r="N16" i="2"/>
  <c r="N14" i="2"/>
  <c r="N12" i="2"/>
  <c r="E57" i="1" l="1"/>
  <c r="D34" i="4"/>
  <c r="Q16" i="6"/>
  <c r="P20" i="6"/>
  <c r="O23" i="6"/>
  <c r="M32" i="6"/>
  <c r="N26" i="6"/>
  <c r="M29" i="6"/>
  <c r="L32" i="6"/>
  <c r="F50" i="1"/>
  <c r="F48" i="1"/>
  <c r="F46" i="1"/>
  <c r="F44" i="1"/>
  <c r="F42" i="1"/>
  <c r="F36" i="1"/>
  <c r="F14" i="1"/>
  <c r="F9" i="1"/>
  <c r="D57" i="1"/>
  <c r="C57" i="1"/>
  <c r="B57" i="1"/>
  <c r="M43" i="7"/>
  <c r="L43" i="7"/>
  <c r="K43" i="7"/>
  <c r="J43" i="7"/>
  <c r="I43" i="7"/>
  <c r="H43" i="7"/>
  <c r="G43" i="7"/>
  <c r="F43" i="7"/>
  <c r="E43" i="7"/>
  <c r="D43" i="7"/>
  <c r="C43" i="7"/>
  <c r="B43" i="7"/>
  <c r="K32" i="6"/>
  <c r="J32" i="6"/>
  <c r="I32" i="6"/>
  <c r="H32" i="6"/>
  <c r="G32" i="6"/>
  <c r="F32" i="6"/>
  <c r="E32" i="6"/>
  <c r="D32" i="6"/>
  <c r="C32" i="6"/>
  <c r="B32" i="6"/>
  <c r="L29" i="6"/>
  <c r="K29" i="6"/>
  <c r="J29" i="6"/>
  <c r="I29" i="6"/>
  <c r="H29" i="6"/>
  <c r="G29" i="6"/>
  <c r="F29" i="6"/>
  <c r="E29" i="6"/>
  <c r="D29" i="6"/>
  <c r="C29" i="6"/>
  <c r="B29" i="6"/>
  <c r="M26" i="6"/>
  <c r="L26" i="6"/>
  <c r="K26" i="6"/>
  <c r="J26" i="6"/>
  <c r="I26" i="6"/>
  <c r="H26" i="6"/>
  <c r="G26" i="6"/>
  <c r="F26" i="6"/>
  <c r="E26" i="6"/>
  <c r="D26" i="6"/>
  <c r="C26" i="6"/>
  <c r="B26" i="6"/>
  <c r="M23" i="6"/>
  <c r="L23" i="6"/>
  <c r="K23" i="6"/>
  <c r="J23" i="6"/>
  <c r="I23" i="6"/>
  <c r="H23" i="6"/>
  <c r="G23" i="6"/>
  <c r="F23" i="6"/>
  <c r="E23" i="6"/>
  <c r="D23" i="6"/>
  <c r="C23" i="6"/>
  <c r="B23" i="6"/>
  <c r="M20" i="6"/>
  <c r="L20" i="6"/>
  <c r="K20" i="6"/>
  <c r="J20" i="6"/>
  <c r="I20" i="6"/>
  <c r="H20" i="6"/>
  <c r="G20" i="6"/>
  <c r="F20" i="6"/>
  <c r="E20" i="6"/>
  <c r="D20" i="6"/>
  <c r="C20" i="6"/>
  <c r="B20" i="6"/>
  <c r="M16" i="6"/>
  <c r="L16" i="6"/>
  <c r="K16" i="6"/>
  <c r="J16" i="6"/>
  <c r="I16" i="6"/>
  <c r="H16" i="6"/>
  <c r="G16" i="6"/>
  <c r="F16" i="6"/>
  <c r="E16" i="6"/>
  <c r="D16" i="6"/>
  <c r="C16" i="6"/>
  <c r="B16" i="6"/>
  <c r="B9" i="7"/>
  <c r="C9" i="7"/>
  <c r="D9" i="7"/>
  <c r="E9" i="7"/>
  <c r="F9" i="7"/>
  <c r="G9" i="7"/>
  <c r="H9" i="7"/>
  <c r="I9" i="7"/>
  <c r="J9" i="7"/>
  <c r="K9" i="7"/>
  <c r="L9" i="7"/>
  <c r="M9" i="7"/>
  <c r="B19" i="7"/>
  <c r="C19" i="7"/>
  <c r="D19" i="7"/>
  <c r="E19" i="7"/>
  <c r="E20" i="7" s="1"/>
  <c r="F19" i="7"/>
  <c r="F20" i="7" s="1"/>
  <c r="G19" i="7"/>
  <c r="G20" i="7" s="1"/>
  <c r="H19" i="7"/>
  <c r="H20" i="7" s="1"/>
  <c r="I19" i="7"/>
  <c r="J19" i="7"/>
  <c r="K19" i="7"/>
  <c r="L19" i="7"/>
  <c r="M19" i="7"/>
  <c r="B20" i="7"/>
  <c r="C20" i="7"/>
  <c r="D20" i="7"/>
  <c r="I20" i="7"/>
  <c r="J20" i="7"/>
  <c r="K20" i="7"/>
  <c r="L20" i="7"/>
  <c r="M20" i="7"/>
  <c r="B26" i="7"/>
  <c r="C26" i="7"/>
  <c r="D26" i="7"/>
  <c r="E26" i="7"/>
  <c r="F26" i="7"/>
  <c r="G26" i="7"/>
  <c r="H26" i="7"/>
  <c r="I26" i="7"/>
  <c r="J26" i="7"/>
  <c r="K26" i="7"/>
  <c r="L26" i="7"/>
  <c r="M26" i="7"/>
  <c r="F32" i="7"/>
  <c r="G32" i="7"/>
  <c r="H32" i="7"/>
  <c r="I32" i="7"/>
  <c r="J32" i="7"/>
  <c r="K32" i="7"/>
  <c r="L32" i="7"/>
  <c r="M32" i="7"/>
  <c r="F34" i="7"/>
  <c r="G34" i="7"/>
  <c r="H34" i="7"/>
  <c r="I34" i="7"/>
  <c r="J34" i="7"/>
  <c r="K34" i="7"/>
  <c r="L34" i="7"/>
  <c r="M34" i="7"/>
  <c r="F36" i="7"/>
  <c r="G36" i="7"/>
  <c r="H36" i="7"/>
  <c r="I36" i="7"/>
  <c r="J36" i="7"/>
  <c r="K36" i="7"/>
  <c r="L36" i="7"/>
  <c r="M36" i="7"/>
  <c r="N16" i="6"/>
  <c r="O16" i="6"/>
  <c r="P16" i="6"/>
  <c r="N20" i="6"/>
  <c r="O20" i="6"/>
  <c r="N23" i="6"/>
  <c r="M38" i="2"/>
  <c r="M36" i="2"/>
  <c r="M32" i="2"/>
  <c r="M30" i="2"/>
  <c r="M28" i="2"/>
  <c r="M26" i="2"/>
  <c r="M24" i="2"/>
  <c r="M20" i="2"/>
  <c r="M18" i="2"/>
  <c r="M16" i="2"/>
  <c r="M14" i="2"/>
  <c r="M12" i="2"/>
  <c r="E50" i="1"/>
  <c r="E48" i="1"/>
  <c r="E46" i="1"/>
  <c r="E44" i="1"/>
  <c r="E42" i="1"/>
  <c r="E36" i="1"/>
  <c r="E14" i="1"/>
  <c r="E9" i="1"/>
  <c r="D32" i="4"/>
  <c r="L14" i="2"/>
  <c r="B32" i="4"/>
  <c r="B34" i="4" s="1"/>
  <c r="D50" i="1"/>
  <c r="C50" i="1"/>
  <c r="B50" i="1"/>
  <c r="D14" i="1"/>
  <c r="C14" i="1"/>
  <c r="B14" i="1"/>
  <c r="D42" i="1"/>
  <c r="D44" i="1"/>
  <c r="D46" i="1"/>
  <c r="D48" i="1"/>
  <c r="D9" i="1"/>
  <c r="D36" i="1"/>
  <c r="L38" i="2"/>
  <c r="L36" i="2"/>
  <c r="L32" i="2"/>
  <c r="L30" i="2"/>
  <c r="L28" i="2"/>
  <c r="L26" i="2"/>
  <c r="L24" i="2"/>
  <c r="L20" i="2"/>
  <c r="L18" i="2"/>
  <c r="L16" i="2"/>
  <c r="L12" i="2"/>
  <c r="K38" i="2"/>
  <c r="K36" i="2"/>
  <c r="K32" i="2"/>
  <c r="K30" i="2"/>
  <c r="K28" i="2"/>
  <c r="K26" i="2"/>
  <c r="K24" i="2"/>
  <c r="P24" i="2" s="1"/>
  <c r="U23" i="2" s="1"/>
  <c r="K20" i="2"/>
  <c r="Q20" i="2" s="1"/>
  <c r="Q19" i="2" s="1"/>
  <c r="R31" i="2" s="1"/>
  <c r="K18" i="2"/>
  <c r="Q18" i="2" s="1"/>
  <c r="Q17" i="2" s="1"/>
  <c r="R29" i="2" s="1"/>
  <c r="K16" i="2"/>
  <c r="K14" i="2"/>
  <c r="K12" i="2"/>
  <c r="B25" i="4"/>
  <c r="B27" i="4" s="1"/>
  <c r="C48" i="1"/>
  <c r="C46" i="1"/>
  <c r="C44" i="1"/>
  <c r="C42" i="1"/>
  <c r="C36" i="1"/>
  <c r="C9" i="1"/>
  <c r="B42" i="1"/>
  <c r="B48" i="1"/>
  <c r="B46" i="1"/>
  <c r="B44" i="1"/>
  <c r="B36" i="1"/>
  <c r="B9" i="1"/>
  <c r="J38" i="2"/>
  <c r="J36" i="2"/>
  <c r="J32" i="2"/>
  <c r="J30" i="2"/>
  <c r="J28" i="2"/>
  <c r="J26" i="2"/>
  <c r="J24" i="2"/>
  <c r="J20" i="2"/>
  <c r="J18" i="2"/>
  <c r="J16" i="2"/>
  <c r="J14" i="2"/>
  <c r="J12" i="2"/>
  <c r="B18" i="4"/>
  <c r="B20" i="4" s="1"/>
  <c r="B11" i="4"/>
  <c r="B13" i="4" s="1"/>
  <c r="B4" i="4"/>
  <c r="B6" i="4" s="1"/>
  <c r="H23" i="2"/>
  <c r="H38" i="2" s="1"/>
  <c r="H32" i="2"/>
  <c r="H30" i="2"/>
  <c r="H28" i="2"/>
  <c r="H26" i="2"/>
  <c r="H11" i="2"/>
  <c r="H20" i="2"/>
  <c r="H18" i="2"/>
  <c r="H16" i="2"/>
  <c r="H14" i="2"/>
  <c r="H4" i="2"/>
  <c r="I23" i="2"/>
  <c r="I38" i="2" s="1"/>
  <c r="I36" i="2"/>
  <c r="I32" i="2"/>
  <c r="I30" i="2"/>
  <c r="I28" i="2"/>
  <c r="I26" i="2"/>
  <c r="I20" i="2"/>
  <c r="I18" i="2"/>
  <c r="I16" i="2"/>
  <c r="I14" i="2"/>
  <c r="I12" i="2"/>
  <c r="B4" i="2"/>
  <c r="C4" i="2"/>
  <c r="C12" i="2" s="1"/>
  <c r="B11" i="2"/>
  <c r="C11" i="2"/>
  <c r="B23" i="2"/>
  <c r="C23" i="2"/>
  <c r="C24" i="2" s="1"/>
  <c r="D4" i="2"/>
  <c r="E4" i="2"/>
  <c r="D11" i="2"/>
  <c r="D23" i="2"/>
  <c r="D36" i="2" s="1"/>
  <c r="E11" i="2"/>
  <c r="E23" i="2"/>
  <c r="F4" i="2"/>
  <c r="G4" i="2"/>
  <c r="F11" i="2"/>
  <c r="F12" i="2" s="1"/>
  <c r="G11" i="2"/>
  <c r="G24" i="2" s="1"/>
  <c r="G23" i="2"/>
  <c r="G38" i="2" s="1"/>
  <c r="F23" i="2"/>
  <c r="F36" i="2" s="1"/>
  <c r="G32" i="2"/>
  <c r="G30" i="2"/>
  <c r="B32" i="2"/>
  <c r="F32" i="2"/>
  <c r="E32" i="2"/>
  <c r="D32" i="2"/>
  <c r="C32" i="2"/>
  <c r="B28" i="2"/>
  <c r="G28" i="2"/>
  <c r="F28" i="2"/>
  <c r="E28" i="2"/>
  <c r="D28" i="2"/>
  <c r="C28" i="2"/>
  <c r="B20" i="2"/>
  <c r="G20" i="2"/>
  <c r="F20" i="2"/>
  <c r="E20" i="2"/>
  <c r="D20" i="2"/>
  <c r="C20" i="2"/>
  <c r="G16" i="2"/>
  <c r="F16" i="2"/>
  <c r="E16" i="2"/>
  <c r="D16" i="2"/>
  <c r="C16" i="2"/>
  <c r="B16" i="2"/>
  <c r="G26" i="2"/>
  <c r="G18" i="2"/>
  <c r="G14" i="2"/>
  <c r="F26" i="2"/>
  <c r="F30" i="2"/>
  <c r="F18" i="2"/>
  <c r="F14" i="2"/>
  <c r="B12" i="2"/>
  <c r="E12" i="2"/>
  <c r="B14" i="2"/>
  <c r="C14" i="2"/>
  <c r="D14" i="2"/>
  <c r="E14" i="2"/>
  <c r="B18" i="2"/>
  <c r="C18" i="2"/>
  <c r="D18" i="2"/>
  <c r="E18" i="2"/>
  <c r="B26" i="2"/>
  <c r="C26" i="2"/>
  <c r="D26" i="2"/>
  <c r="E26" i="2"/>
  <c r="B30" i="2"/>
  <c r="C30" i="2"/>
  <c r="D30" i="2"/>
  <c r="E30" i="2"/>
  <c r="B36" i="2"/>
  <c r="C36" i="2"/>
  <c r="E36" i="2"/>
  <c r="B38" i="2"/>
  <c r="C38" i="2"/>
  <c r="E38" i="2"/>
  <c r="F38" i="2" l="1"/>
  <c r="D12" i="2"/>
  <c r="G36" i="2"/>
  <c r="Q12" i="2"/>
  <c r="U8" i="2" s="1"/>
  <c r="B24" i="2"/>
  <c r="Q14" i="2"/>
  <c r="Q13" i="2" s="1"/>
  <c r="R25" i="2" s="1"/>
  <c r="D24" i="2"/>
  <c r="E24" i="2"/>
  <c r="Q16" i="2"/>
  <c r="Q15" i="2" s="1"/>
  <c r="R27" i="2" s="1"/>
  <c r="R33" i="2" s="1"/>
  <c r="F24" i="2"/>
  <c r="R7" i="2"/>
  <c r="Q11" i="2"/>
  <c r="V23" i="2" s="1"/>
  <c r="H36" i="2"/>
  <c r="G12" i="2"/>
  <c r="H24" i="2"/>
  <c r="I30" i="4"/>
  <c r="B51" i="4" s="1"/>
  <c r="B39" i="4"/>
  <c r="B41" i="4" s="1"/>
  <c r="D38" i="2"/>
  <c r="I24" i="2"/>
  <c r="H12" i="2"/>
  <c r="B46" i="4" l="1"/>
  <c r="B48" i="4" s="1"/>
  <c r="E32" i="4"/>
  <c r="I32" i="4" s="1"/>
  <c r="E34" i="4" l="1"/>
  <c r="I34" i="4" s="1"/>
  <c r="B52" i="4" s="1"/>
  <c r="B53" i="4" s="1"/>
  <c r="B55" i="4" s="1"/>
</calcChain>
</file>

<file path=xl/comments1.xml><?xml version="1.0" encoding="utf-8"?>
<comments xmlns="http://schemas.openxmlformats.org/spreadsheetml/2006/main">
  <authors>
    <author>Mya Starling</author>
  </authors>
  <commentList>
    <comment ref="D23" authorId="0">
      <text>
        <r>
          <rPr>
            <b/>
            <sz val="8"/>
            <color indexed="81"/>
            <rFont val="Tahoma"/>
            <family val="2"/>
          </rPr>
          <t>note: one of these students did not have a RESD_CODE_ADMIT - classified as a resident</t>
        </r>
      </text>
    </comment>
    <comment ref="E23" authorId="0">
      <text>
        <r>
          <rPr>
            <b/>
            <sz val="8"/>
            <color indexed="81"/>
            <rFont val="Tahoma"/>
            <family val="2"/>
          </rPr>
          <t>note: 4 students without a RESD_CODE_ADMIT code.  Binned in residents.</t>
        </r>
      </text>
    </comment>
    <comment ref="F23" authorId="0">
      <text>
        <r>
          <rPr>
            <b/>
            <sz val="8"/>
            <color indexed="81"/>
            <rFont val="Tahoma"/>
            <family val="2"/>
          </rPr>
          <t>note: one of these students did not have a RESD_CODE_ADMIT - classified as a resident</t>
        </r>
      </text>
    </comment>
  </commentList>
</comments>
</file>

<file path=xl/sharedStrings.xml><?xml version="1.0" encoding="utf-8"?>
<sst xmlns="http://schemas.openxmlformats.org/spreadsheetml/2006/main" count="436" uniqueCount="280">
  <si>
    <t>Male</t>
  </si>
  <si>
    <t>Female</t>
  </si>
  <si>
    <t xml:space="preserve">Fall Quarter </t>
  </si>
  <si>
    <t>Average Age</t>
  </si>
  <si>
    <t>Academic Year</t>
  </si>
  <si>
    <t>TOTAL STUDENT HEADCOUNT</t>
  </si>
  <si>
    <t>Masters of Environmental Studies</t>
  </si>
  <si>
    <t>Washington Resident</t>
  </si>
  <si>
    <t>Non-resident</t>
  </si>
  <si>
    <t>Special (non-matriculated)</t>
  </si>
  <si>
    <t>Regular (degree-seeking)</t>
  </si>
  <si>
    <t>Fall-to-Fall Retention</t>
  </si>
  <si>
    <t>% Female</t>
  </si>
  <si>
    <t>% Students of Color</t>
  </si>
  <si>
    <t>% Washington Resident</t>
  </si>
  <si>
    <t>Graduation Rate for New MES Admits</t>
  </si>
  <si>
    <t>Total # of MES Degrees Awarded*</t>
  </si>
  <si>
    <t># of New MES retained to 2nd fall qtr</t>
  </si>
  <si>
    <t>Retention rate to 2nd fall quarter</t>
  </si>
  <si>
    <t>Graduation rate within 4 years (cumulative)</t>
  </si>
  <si>
    <t>MES Annual Average FTE* History</t>
  </si>
  <si>
    <t>Graduation rate within 2 years</t>
  </si>
  <si>
    <t>Graduation rate within 3 years (cumulative)</t>
  </si>
  <si>
    <t>*Source: updated per PCHEES snapshots</t>
  </si>
  <si>
    <t>Graduation rate within 5 years (cumulative)</t>
  </si>
  <si>
    <r>
      <t>Target</t>
    </r>
    <r>
      <rPr>
        <sz val="10"/>
        <rFont val="Arial"/>
        <family val="2"/>
      </rPr>
      <t xml:space="preserve"> Annual Average FTE</t>
    </r>
  </si>
  <si>
    <t>MES graduate program admissions</t>
  </si>
  <si>
    <t>Completed Applications</t>
  </si>
  <si>
    <t>Fall 2002</t>
  </si>
  <si>
    <t>Fall 2003</t>
  </si>
  <si>
    <t>Fall 2004</t>
  </si>
  <si>
    <t>Fall 2005</t>
  </si>
  <si>
    <t># completed applications</t>
  </si>
  <si>
    <r>
      <t xml:space="preserve"># completed applications from </t>
    </r>
    <r>
      <rPr>
        <b/>
        <sz val="10"/>
        <rFont val="Arial"/>
        <family val="2"/>
      </rPr>
      <t>students of color*</t>
    </r>
  </si>
  <si>
    <r>
      <t xml:space="preserve"># completed applications from </t>
    </r>
    <r>
      <rPr>
        <b/>
        <sz val="10"/>
        <rFont val="Arial"/>
        <family val="2"/>
      </rPr>
      <t>non-residents**</t>
    </r>
  </si>
  <si>
    <t>Admission</t>
  </si>
  <si>
    <t>% admitted</t>
  </si>
  <si>
    <t># students of color offered admission</t>
  </si>
  <si>
    <r>
      <t>% SOC</t>
    </r>
    <r>
      <rPr>
        <sz val="10"/>
        <rFont val="Arial"/>
        <family val="2"/>
      </rPr>
      <t xml:space="preserve"> admitted</t>
    </r>
  </si>
  <si>
    <t>#  non-residents offered admission</t>
  </si>
  <si>
    <r>
      <t>% non-resident</t>
    </r>
    <r>
      <rPr>
        <sz val="10"/>
        <rFont val="Arial"/>
        <family val="2"/>
      </rPr>
      <t xml:space="preserve"> admitted</t>
    </r>
  </si>
  <si>
    <t>Enrolled</t>
  </si>
  <si>
    <t>yield from admission</t>
  </si>
  <si>
    <t># students of color enrolled</t>
  </si>
  <si>
    <r>
      <t>SOC</t>
    </r>
    <r>
      <rPr>
        <sz val="10"/>
        <rFont val="Arial"/>
        <family val="2"/>
      </rPr>
      <t xml:space="preserve"> yield from admission</t>
    </r>
  </si>
  <si>
    <t>#  non-residents enrolled</t>
  </si>
  <si>
    <r>
      <t xml:space="preserve">non-resident </t>
    </r>
    <r>
      <rPr>
        <sz val="10"/>
        <rFont val="Arial"/>
        <family val="2"/>
      </rPr>
      <t>yield from admission</t>
    </r>
  </si>
  <si>
    <t># regular admission</t>
  </si>
  <si>
    <t># provisional admission</t>
  </si>
  <si>
    <t># conditional admission</t>
  </si>
  <si>
    <t># Evergreen graduates</t>
  </si>
  <si>
    <t>% Evergreen graduates</t>
  </si>
  <si>
    <t>Fall 2006</t>
  </si>
  <si>
    <t>**Beginning in 06/07, TESC degree-seeking employees are admitted as full status degree-seeking students, and are counted toward FTE targets.</t>
  </si>
  <si>
    <t>Fall Quarter *</t>
  </si>
  <si>
    <t>Degree by summer 13</t>
  </si>
  <si>
    <t>retention adjusted for graduation in such anomalous situations.</t>
  </si>
  <si>
    <t>Fall 2007</t>
  </si>
  <si>
    <t>annave</t>
  </si>
  <si>
    <t># of New MES who earned degree within 2 yrs</t>
  </si>
  <si>
    <t># of New MES who earned degree within 3 yrs</t>
  </si>
  <si>
    <t># of New MES who earned degree within 4 yrs</t>
  </si>
  <si>
    <t># of New MES who earned degree within 5 yrs</t>
  </si>
  <si>
    <t>(per FAFSA or application)</t>
  </si>
  <si>
    <t>Disability (reported)</t>
  </si>
  <si>
    <r>
      <t xml:space="preserve"># completed applications from </t>
    </r>
    <r>
      <rPr>
        <b/>
        <sz val="10"/>
        <rFont val="Arial"/>
        <family val="2"/>
      </rPr>
      <t>WA residents</t>
    </r>
  </si>
  <si>
    <r>
      <t xml:space="preserve"># completed applications from </t>
    </r>
    <r>
      <rPr>
        <b/>
        <sz val="10"/>
        <rFont val="Arial"/>
        <family val="2"/>
      </rPr>
      <t>contested residency</t>
    </r>
  </si>
  <si>
    <t>Total # offered admission</t>
  </si>
  <si>
    <t>#  WA residents offered admission</t>
  </si>
  <si>
    <r>
      <t>% WA resident</t>
    </r>
    <r>
      <rPr>
        <sz val="10"/>
        <rFont val="Arial"/>
        <family val="2"/>
      </rPr>
      <t xml:space="preserve"> admitted</t>
    </r>
  </si>
  <si>
    <t>#  contested res offered admission</t>
  </si>
  <si>
    <r>
      <t xml:space="preserve">% contested residents </t>
    </r>
    <r>
      <rPr>
        <sz val="10"/>
        <rFont val="Arial"/>
        <family val="2"/>
      </rPr>
      <t>admitted</t>
    </r>
  </si>
  <si>
    <t>Total New MES # enrolled</t>
  </si>
  <si>
    <t>#  WA residents enrolled</t>
  </si>
  <si>
    <r>
      <t xml:space="preserve">WA resident </t>
    </r>
    <r>
      <rPr>
        <sz val="10"/>
        <rFont val="Arial"/>
        <family val="2"/>
      </rPr>
      <t>yield from admission</t>
    </r>
  </si>
  <si>
    <t>#  contested res enrolled</t>
  </si>
  <si>
    <r>
      <t xml:space="preserve">contested res </t>
    </r>
    <r>
      <rPr>
        <sz val="10"/>
        <rFont val="Arial"/>
        <family val="2"/>
      </rPr>
      <t>yield from admission</t>
    </r>
  </si>
  <si>
    <t xml:space="preserve">**Non-residents include non-residents and international applicants. </t>
  </si>
  <si>
    <t>target</t>
  </si>
  <si>
    <t>difference</t>
  </si>
  <si>
    <t>Native American/Alaskan Native, and Hispanic/Latino students.</t>
  </si>
  <si>
    <t># of New Degree-seeking MES Students</t>
  </si>
  <si>
    <t>Fall 2008</t>
  </si>
  <si>
    <t>SOC average yield</t>
  </si>
  <si>
    <t>WA-Res average yield</t>
  </si>
  <si>
    <t>Non-Res average yield</t>
  </si>
  <si>
    <t>*Students of Color in this presentation include African-American, Asian, Pacific Islander,</t>
  </si>
  <si>
    <t>Contested-res ave. yield</t>
  </si>
  <si>
    <t>f08</t>
  </si>
  <si>
    <t>w09</t>
  </si>
  <si>
    <t>s09</t>
  </si>
  <si>
    <t>First Generation baccalureate</t>
  </si>
  <si>
    <t>Total Graduation rate (cumulative)</t>
  </si>
  <si>
    <t># of New MES who earned degrees to date*</t>
  </si>
  <si>
    <t>Asian</t>
  </si>
  <si>
    <t>Hispanic/Latino</t>
  </si>
  <si>
    <t>Fall 2009</t>
  </si>
  <si>
    <t>Degree by summer 14</t>
  </si>
  <si>
    <t>f09</t>
  </si>
  <si>
    <t>w10</t>
  </si>
  <si>
    <t>s10</t>
  </si>
  <si>
    <t>Average yield rate from Admission</t>
  </si>
  <si>
    <t>5-year weighted average</t>
  </si>
  <si>
    <t>f10</t>
  </si>
  <si>
    <t>w11</t>
  </si>
  <si>
    <t>s11</t>
  </si>
  <si>
    <t>Fall 2010</t>
  </si>
  <si>
    <t>Below Federal Poverty Level</t>
  </si>
  <si>
    <t>F10-F11</t>
  </si>
  <si>
    <t>Degree by summer 15</t>
  </si>
  <si>
    <t>10-11</t>
  </si>
  <si>
    <t>F11-F12</t>
  </si>
  <si>
    <t>11-12</t>
  </si>
  <si>
    <t>f11</t>
  </si>
  <si>
    <t>w12</t>
  </si>
  <si>
    <t>s12</t>
  </si>
  <si>
    <t>Fall 2011</t>
  </si>
  <si>
    <t>Degree by summer 16</t>
  </si>
  <si>
    <t>weighted ave: f to w dropoff</t>
  </si>
  <si>
    <t>weighted ave: f to s dropoff</t>
  </si>
  <si>
    <t>estimated FTE for winter and spring is projected</t>
  </si>
  <si>
    <t>based on 3yr average FTE drop-off from fall quarter</t>
  </si>
  <si>
    <t>Degree by summer 12</t>
  </si>
  <si>
    <t>Fall 2012</t>
  </si>
  <si>
    <t>12-13</t>
  </si>
  <si>
    <t>Degree by summer 17</t>
  </si>
  <si>
    <t>Race Summary</t>
  </si>
  <si>
    <t>White, Non-Hispanic, 
Not Multi-racial</t>
  </si>
  <si>
    <t>Students of Color</t>
  </si>
  <si>
    <t>Not Indicated</t>
  </si>
  <si>
    <t>v2. Racial Ethnic Subcategories presented below are mutually exclusive.  Students are rolled into a single category.</t>
  </si>
  <si>
    <t>Hispanic/Latino, of any race</t>
  </si>
  <si>
    <t>Black, Non-hispanic</t>
  </si>
  <si>
    <t>American Indian/Alaskan Native, Non-hispanic</t>
  </si>
  <si>
    <t>Asian, Non-hispanic</t>
  </si>
  <si>
    <t>Pacific Islander/Native Hawaiian, Non-hispanic</t>
  </si>
  <si>
    <t>Multiracial, Non-hispanic</t>
  </si>
  <si>
    <t>White/Caucasian, Non-hispanic</t>
  </si>
  <si>
    <t>Unknown</t>
  </si>
  <si>
    <r>
      <t xml:space="preserve">v3. Racial Ethnic Subcategories presented below are </t>
    </r>
    <r>
      <rPr>
        <b/>
        <u/>
        <sz val="10"/>
        <color indexed="8"/>
        <rFont val="Arial"/>
        <family val="2"/>
      </rPr>
      <t>NOT</t>
    </r>
    <r>
      <rPr>
        <b/>
        <sz val="10"/>
        <color indexed="8"/>
        <rFont val="Arial"/>
        <family val="2"/>
      </rPr>
      <t xml:space="preserve"> mutually exclusive.  Students can identify in more than one category.</t>
    </r>
  </si>
  <si>
    <t>Black/African-American</t>
  </si>
  <si>
    <t>American Indian/Alaskan Native</t>
  </si>
  <si>
    <t>Pacific Islander/Native Hawaiian</t>
  </si>
  <si>
    <t>White/Caucasian</t>
  </si>
  <si>
    <t>Veterans</t>
  </si>
  <si>
    <t>f12</t>
  </si>
  <si>
    <t>w13</t>
  </si>
  <si>
    <t>s13</t>
  </si>
  <si>
    <t>fall</t>
  </si>
  <si>
    <t>spring</t>
  </si>
  <si>
    <t>winter</t>
  </si>
  <si>
    <t>weighted ave: w to s dropoff</t>
  </si>
  <si>
    <t>F12-F13</t>
  </si>
  <si>
    <t>F13-F14</t>
  </si>
  <si>
    <t>13-14</t>
  </si>
  <si>
    <t>f13</t>
  </si>
  <si>
    <t>Fall 2013</t>
  </si>
  <si>
    <t>% conditional/provisional***</t>
  </si>
  <si>
    <t>*** in fall 2013, began using conditional ind from PCHEES which captures substantially fewer who are ultimately conditional by 10th day than admission file did.</t>
  </si>
  <si>
    <t>African-American</t>
  </si>
  <si>
    <t>Asian/Pacific Islander</t>
  </si>
  <si>
    <t>Pacific Islander</t>
  </si>
  <si>
    <t>Native American/Alaskan Native</t>
  </si>
  <si>
    <t>White</t>
  </si>
  <si>
    <t>Not Indicated/Other</t>
  </si>
  <si>
    <t>SUBTOTAL STUDENTS OF COLOR</t>
  </si>
  <si>
    <t>F98-F99</t>
  </si>
  <si>
    <t>F99-F00</t>
  </si>
  <si>
    <t>F00-F01</t>
  </si>
  <si>
    <t>F01-F02</t>
  </si>
  <si>
    <t>F02-F03</t>
  </si>
  <si>
    <t>F03-F04</t>
  </si>
  <si>
    <t>F04-F05</t>
  </si>
  <si>
    <t>F05-F06</t>
  </si>
  <si>
    <t>F06-F07</t>
  </si>
  <si>
    <t>F07-F08</t>
  </si>
  <si>
    <t>F08-F09</t>
  </si>
  <si>
    <t>F09-F10</t>
  </si>
  <si>
    <t>Degree by summer 00</t>
  </si>
  <si>
    <t>Degree by summer 01</t>
  </si>
  <si>
    <t>Degree by summer 02</t>
  </si>
  <si>
    <t>Degree by summer 03</t>
  </si>
  <si>
    <t>Degree by summer 04</t>
  </si>
  <si>
    <t>Degree by summer 05</t>
  </si>
  <si>
    <t>Degree by summer 06</t>
  </si>
  <si>
    <t>Degree by summer 07</t>
  </si>
  <si>
    <t>Degree by summer 08</t>
  </si>
  <si>
    <t>Degree by summer 09</t>
  </si>
  <si>
    <t>Degree by summer 10</t>
  </si>
  <si>
    <t>Degree by summer 11</t>
  </si>
  <si>
    <t>31</t>
  </si>
  <si>
    <t>98-99</t>
  </si>
  <si>
    <t>99-00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</si>
  <si>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</si>
  <si>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</si>
  <si>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</si>
  <si>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</si>
  <si>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</si>
  <si>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</si>
  <si>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</si>
  <si>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</si>
  <si>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</si>
  <si>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</si>
  <si>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06-07**</t>
  </si>
  <si>
    <t>Student FTE History</t>
  </si>
  <si>
    <r>
      <t>Actual</t>
    </r>
    <r>
      <rPr>
        <sz val="11"/>
        <rFont val="Arial"/>
        <family val="2"/>
      </rPr>
      <t xml:space="preserve"> Annual Average FTE</t>
    </r>
  </si>
  <si>
    <t>difference: 
    actual FTE - target FTE</t>
  </si>
  <si>
    <t>*Annual Average FTE includes only state-support FTE.  One graduate FTE = 10 credits.</t>
  </si>
  <si>
    <r>
      <t>Target</t>
    </r>
    <r>
      <rPr>
        <sz val="10"/>
        <rFont val="Arial"/>
        <family val="2"/>
      </rPr>
      <t xml:space="preserve"> Annual Average FTE</t>
    </r>
  </si>
  <si>
    <t>TOTAL MES Degrees Awarded</t>
  </si>
  <si>
    <t>Retention and Graduation</t>
  </si>
  <si>
    <t>First Generation baccalureate (per FAFSA or application)</t>
  </si>
  <si>
    <t>Low Income (≤ 150% of  federal poverty level)</t>
  </si>
  <si>
    <t>14-15</t>
  </si>
  <si>
    <t>F14-F15</t>
  </si>
  <si>
    <t>Degree by summer 18</t>
  </si>
  <si>
    <t>Degree by summer 19</t>
  </si>
  <si>
    <t>f14</t>
  </si>
  <si>
    <t>w15</t>
  </si>
  <si>
    <t>s15</t>
  </si>
  <si>
    <t>estimate updated for 14-15</t>
  </si>
  <si>
    <t>w14</t>
  </si>
  <si>
    <t>s14</t>
  </si>
  <si>
    <t>estimated based on drop from winter prior 3 yrs</t>
  </si>
  <si>
    <t>estimated based on drop from fall prior 3 yrs</t>
  </si>
  <si>
    <t>Fall 2014</t>
  </si>
  <si>
    <t>Historical Demographics of Enrolled Students Fall Quarters 1998 to 2009</t>
  </si>
  <si>
    <t>f15</t>
  </si>
  <si>
    <t>w16</t>
  </si>
  <si>
    <t>s16</t>
  </si>
  <si>
    <t>target updated based on staffing (AY 14-15)</t>
  </si>
  <si>
    <t>15-16</t>
  </si>
  <si>
    <t>Demographics of Enrolled Students Fall Quarters 2010 to 2015</t>
  </si>
  <si>
    <t>F15-F16</t>
  </si>
  <si>
    <t>Degree by summer 20</t>
  </si>
  <si>
    <t>*Number of MES degrees awarded fall through summer of each academic year, updated as of 12/14/15.</t>
  </si>
  <si>
    <t>*Retention and Graduation data (AW only) updated as of 12/14/15.</t>
  </si>
  <si>
    <t>Fall 2015</t>
  </si>
  <si>
    <t xml:space="preserve"> </t>
  </si>
  <si>
    <t>projected: 90.9</t>
  </si>
  <si>
    <t>Admission, Retention, and Graduation of Entering Student Cohorts Fall 2002-Fall 2015</t>
  </si>
  <si>
    <t>Fall 2016</t>
  </si>
  <si>
    <t>Fall 2016 Actual</t>
  </si>
  <si>
    <t>Fall 16 projected</t>
  </si>
  <si>
    <t>&lt;--5 year avg</t>
  </si>
  <si>
    <t>Fall 16 (PD, REG, said yes)</t>
  </si>
  <si>
    <t>REG</t>
  </si>
  <si>
    <t>projected based on actual admit</t>
  </si>
  <si>
    <t>projected based on est. admit</t>
  </si>
  <si>
    <t>paid but WD</t>
  </si>
  <si>
    <t>reg but WD</t>
  </si>
  <si>
    <t>*need at least 75 total admits to get 45 students and at least 80 to get 48</t>
  </si>
  <si>
    <t>*need at least 89 apps to get 75 admits</t>
  </si>
  <si>
    <t>*need at least 94 apps to get 80 admits</t>
  </si>
  <si>
    <t>(4 paid who ended up not coming in 2008, don't know about finaid, 1 ended up coming in 2009)</t>
  </si>
  <si>
    <t>(6 paid who ended up not coming in 2009, of those 6, 1 rc'd aid totaling 4460, same person enrolled in 2011)</t>
  </si>
  <si>
    <t>(11 paid who ended up not coming in 2010; of those 11, 3 rc'd aid totaling 6671, 1 started in 2011)</t>
  </si>
  <si>
    <t>(5 paid who ended up not coming in 2011; of those 5, none rc'd aid, although one came in 2012)</t>
  </si>
  <si>
    <t>(7 paid who ended up not coming in 2012; of those 7, 2 rc'd aid totalling 4233)</t>
  </si>
  <si>
    <t>(6 paid who ended up not coming in 2013; of those 6, 2 rc'd aid totalling 5716)</t>
  </si>
  <si>
    <t>(2 paid who ended up not coming in 2014; of those 2, neither rc'd aid)</t>
  </si>
  <si>
    <t>3 out of 7 Fall 2013 deferrals came in Fall 2014</t>
  </si>
  <si>
    <t>1 out of 4 Fall 2012 deferals came in Fall 2013</t>
  </si>
  <si>
    <t>1 out of 6 Fall 2011 deferals came in Fall 2012</t>
  </si>
  <si>
    <t>1 out of 6 Fall 2010 deferals came in Fall 2011</t>
  </si>
  <si>
    <t>1 registered who ended up not coming in 2014</t>
  </si>
  <si>
    <t>6 registered who ended up not coming in 2013</t>
  </si>
  <si>
    <t>2 registered who ended up not coming in 2012</t>
  </si>
  <si>
    <t>none in 2011, 2010, 2009, 2008</t>
  </si>
  <si>
    <t>(8 paid who ended up not coming in 2015)</t>
  </si>
  <si>
    <t>5 registered who ended up not coming in 2015</t>
  </si>
  <si>
    <t>4 year avg of reg not coming = 4, so we want at least 49 to reg</t>
  </si>
  <si>
    <t>0 of 3 Fall 2014 deferrals came in Fall 2015</t>
  </si>
  <si>
    <t>20% avg/year came over last 5 years.  For Fall 2016, that means we can expect 1 to come</t>
  </si>
  <si>
    <t>5 yr average of paid/not coming = 6, so we want at least 51 to pay</t>
  </si>
  <si>
    <t>AIM FOR 48 ENROLLED</t>
  </si>
  <si>
    <t>projected based on actual residency yield</t>
  </si>
  <si>
    <t>projected based on projected residency yield</t>
  </si>
  <si>
    <t>TOTALS</t>
  </si>
  <si>
    <t>Spreadsheet from Office of Institutional Research (TESC)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</si>
</sst>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color indexed="63"/>
      <name val="Arial"/>
      <family val="2"/>
    </font>
    <font>
      <i/>
      <sz val="10"/>
      <color indexed="63"/>
      <name val="Arial"/>
      <family val="2"/>
    </font>
    <font>
      <i/>
      <sz val="9"/>
      <color indexed="63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i/>
      <sz val="8"/>
      <color indexed="55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7"/>
      <color indexed="63"/>
      <name val="Arial"/>
      <family val="2"/>
    </font>
    <font>
      <sz val="10"/>
      <color indexed="12"/>
      <name val="Arial"/>
      <family val="2"/>
    </font>
    <font>
      <sz val="10"/>
      <color indexed="58"/>
      <name val="Arial"/>
      <family val="2"/>
    </font>
    <font>
      <b/>
      <sz val="8"/>
      <color indexed="81"/>
      <name val="Tahoma"/>
      <family val="2"/>
    </font>
    <font>
      <i/>
      <sz val="10"/>
      <color indexed="12"/>
      <name val="Arial"/>
      <family val="2"/>
    </font>
    <font>
      <sz val="10"/>
      <color indexed="10"/>
      <name val="Arial"/>
      <family val="2"/>
    </font>
    <font>
      <i/>
      <sz val="10"/>
      <color indexed="17"/>
      <name val="Arial"/>
      <family val="2"/>
    </font>
    <font>
      <b/>
      <sz val="10"/>
      <color indexed="17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i/>
      <sz val="10"/>
      <color indexed="22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i/>
      <sz val="10"/>
      <color indexed="57"/>
      <name val="Arial"/>
      <family val="2"/>
    </font>
    <font>
      <i/>
      <sz val="11"/>
      <color indexed="12"/>
      <name val="Arial"/>
      <family val="2"/>
    </font>
    <font>
      <i/>
      <sz val="11"/>
      <color indexed="23"/>
      <name val="Arial"/>
      <family val="2"/>
    </font>
    <font>
      <i/>
      <sz val="10"/>
      <color rgb="FF00B050"/>
      <name val="Arial"/>
      <family val="2"/>
    </font>
    <font>
      <b/>
      <i/>
      <sz val="10"/>
      <color rgb="FF00B050"/>
      <name val="Arial"/>
      <family val="2"/>
    </font>
    <font>
      <i/>
      <sz val="11"/>
      <color rgb="FF0000FF"/>
      <name val="Arial"/>
      <family val="2"/>
    </font>
    <font>
      <i/>
      <sz val="9"/>
      <color rgb="FF00B05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0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Fill="1" applyBorder="1"/>
    <xf numFmtId="0" fontId="10" fillId="0" borderId="0" xfId="0" applyFont="1"/>
    <xf numFmtId="0" fontId="10" fillId="0" borderId="0" xfId="0" applyFont="1" applyBorder="1"/>
    <xf numFmtId="0" fontId="2" fillId="2" borderId="3" xfId="0" applyFont="1" applyFill="1" applyBorder="1" applyAlignment="1">
      <alignment wrapText="1"/>
    </xf>
    <xf numFmtId="0" fontId="2" fillId="0" borderId="4" xfId="0" applyFont="1" applyFill="1" applyBorder="1"/>
    <xf numFmtId="0" fontId="2" fillId="2" borderId="1" xfId="0" applyFont="1" applyFill="1" applyBorder="1" applyAlignment="1">
      <alignment horizontal="left"/>
    </xf>
    <xf numFmtId="0" fontId="8" fillId="0" borderId="1" xfId="0" applyFont="1" applyBorder="1"/>
    <xf numFmtId="49" fontId="2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13" fillId="0" borderId="0" xfId="0" applyFont="1"/>
    <xf numFmtId="0" fontId="0" fillId="0" borderId="1" xfId="0" applyBorder="1"/>
    <xf numFmtId="0" fontId="7" fillId="0" borderId="1" xfId="0" applyFont="1" applyBorder="1" applyAlignment="1">
      <alignment wrapText="1"/>
    </xf>
    <xf numFmtId="0" fontId="12" fillId="0" borderId="0" xfId="0" applyFont="1" applyBorder="1"/>
    <xf numFmtId="0" fontId="0" fillId="0" borderId="1" xfId="0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6" fillId="0" borderId="0" xfId="0" applyFont="1"/>
    <xf numFmtId="0" fontId="7" fillId="0" borderId="0" xfId="0" applyFont="1"/>
    <xf numFmtId="0" fontId="15" fillId="0" borderId="0" xfId="0" applyFont="1" applyBorder="1" applyAlignment="1"/>
    <xf numFmtId="0" fontId="0" fillId="0" borderId="0" xfId="0" applyFill="1"/>
    <xf numFmtId="165" fontId="2" fillId="2" borderId="1" xfId="0" applyNumberFormat="1" applyFont="1" applyFill="1" applyBorder="1" applyAlignment="1">
      <alignment wrapText="1"/>
    </xf>
    <xf numFmtId="0" fontId="2" fillId="3" borderId="1" xfId="0" applyFont="1" applyFill="1" applyBorder="1"/>
    <xf numFmtId="165" fontId="0" fillId="3" borderId="1" xfId="0" applyNumberFormat="1" applyFill="1" applyBorder="1"/>
    <xf numFmtId="165" fontId="5" fillId="3" borderId="1" xfId="0" applyNumberFormat="1" applyFont="1" applyFill="1" applyBorder="1"/>
    <xf numFmtId="165" fontId="0" fillId="3" borderId="1" xfId="0" applyNumberFormat="1" applyFill="1" applyBorder="1" applyAlignment="1">
      <alignment horizontal="center"/>
    </xf>
    <xf numFmtId="165" fontId="17" fillId="0" borderId="2" xfId="0" applyNumberFormat="1" applyFont="1" applyBorder="1" applyAlignment="1">
      <alignment horizontal="center"/>
    </xf>
    <xf numFmtId="165" fontId="17" fillId="0" borderId="3" xfId="0" applyNumberFormat="1" applyFont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6" fillId="0" borderId="0" xfId="0" applyFont="1"/>
    <xf numFmtId="0" fontId="2" fillId="2" borderId="4" xfId="0" applyFont="1" applyFill="1" applyBorder="1"/>
    <xf numFmtId="165" fontId="2" fillId="2" borderId="4" xfId="0" applyNumberFormat="1" applyFont="1" applyFill="1" applyBorder="1" applyAlignment="1">
      <alignment wrapText="1"/>
    </xf>
    <xf numFmtId="164" fontId="7" fillId="0" borderId="0" xfId="0" applyNumberFormat="1" applyFont="1"/>
    <xf numFmtId="0" fontId="20" fillId="0" borderId="0" xfId="0" applyFont="1" applyFill="1"/>
    <xf numFmtId="164" fontId="0" fillId="0" borderId="0" xfId="0" applyNumberFormat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5" fillId="0" borderId="1" xfId="0" applyFont="1" applyFill="1" applyBorder="1"/>
    <xf numFmtId="0" fontId="2" fillId="0" borderId="1" xfId="0" applyFont="1" applyFill="1" applyBorder="1" applyAlignment="1">
      <alignment wrapText="1"/>
    </xf>
    <xf numFmtId="165" fontId="0" fillId="0" borderId="1" xfId="0" applyNumberForma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/>
    <xf numFmtId="165" fontId="0" fillId="0" borderId="1" xfId="0" applyNumberFormat="1" applyFill="1" applyBorder="1"/>
    <xf numFmtId="165" fontId="5" fillId="0" borderId="1" xfId="0" applyNumberFormat="1" applyFont="1" applyFill="1" applyBorder="1"/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21" fillId="0" borderId="0" xfId="0" applyFont="1"/>
    <xf numFmtId="164" fontId="21" fillId="0" borderId="0" xfId="0" applyNumberFormat="1" applyFont="1"/>
    <xf numFmtId="0" fontId="22" fillId="0" borderId="0" xfId="0" applyFont="1"/>
    <xf numFmtId="164" fontId="13" fillId="0" borderId="0" xfId="0" applyNumberFormat="1" applyFont="1"/>
    <xf numFmtId="0" fontId="2" fillId="0" borderId="0" xfId="0" applyFont="1" applyFill="1" applyBorder="1"/>
    <xf numFmtId="0" fontId="0" fillId="0" borderId="0" xfId="0" applyAlignment="1">
      <alignment wrapText="1"/>
    </xf>
    <xf numFmtId="164" fontId="19" fillId="0" borderId="0" xfId="0" applyNumberFormat="1" applyFont="1"/>
    <xf numFmtId="0" fontId="26" fillId="0" borderId="0" xfId="0" applyFont="1"/>
    <xf numFmtId="164" fontId="16" fillId="0" borderId="0" xfId="0" applyNumberFormat="1" applyFont="1"/>
    <xf numFmtId="0" fontId="19" fillId="0" borderId="0" xfId="0" applyFont="1"/>
    <xf numFmtId="165" fontId="19" fillId="2" borderId="1" xfId="0" applyNumberFormat="1" applyFont="1" applyFill="1" applyBorder="1" applyAlignment="1">
      <alignment horizontal="center"/>
    </xf>
    <xf numFmtId="165" fontId="17" fillId="0" borderId="3" xfId="0" applyNumberFormat="1" applyFont="1" applyFill="1" applyBorder="1" applyAlignment="1">
      <alignment horizontal="center"/>
    </xf>
    <xf numFmtId="165" fontId="17" fillId="0" borderId="2" xfId="0" applyNumberFormat="1" applyFont="1" applyFill="1" applyBorder="1" applyAlignment="1">
      <alignment horizontal="center"/>
    </xf>
    <xf numFmtId="1" fontId="5" fillId="3" borderId="1" xfId="0" applyNumberFormat="1" applyFont="1" applyFill="1" applyBorder="1"/>
    <xf numFmtId="0" fontId="0" fillId="3" borderId="1" xfId="0" applyFill="1" applyBorder="1"/>
    <xf numFmtId="165" fontId="17" fillId="3" borderId="2" xfId="0" applyNumberFormat="1" applyFont="1" applyFill="1" applyBorder="1" applyAlignment="1">
      <alignment horizontal="center"/>
    </xf>
    <xf numFmtId="165" fontId="17" fillId="3" borderId="3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 wrapText="1"/>
    </xf>
    <xf numFmtId="49" fontId="11" fillId="0" borderId="0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3" xfId="0" applyNumberFormat="1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 applyFill="1"/>
    <xf numFmtId="0" fontId="0" fillId="0" borderId="0" xfId="0" applyFill="1" applyAlignment="1">
      <alignment wrapText="1"/>
    </xf>
    <xf numFmtId="0" fontId="32" fillId="0" borderId="0" xfId="0" applyFont="1"/>
    <xf numFmtId="164" fontId="33" fillId="0" borderId="0" xfId="0" applyNumberFormat="1" applyFont="1"/>
    <xf numFmtId="0" fontId="33" fillId="0" borderId="0" xfId="0" applyFont="1"/>
    <xf numFmtId="0" fontId="2" fillId="2" borderId="0" xfId="0" applyFont="1" applyFill="1"/>
    <xf numFmtId="0" fontId="0" fillId="2" borderId="0" xfId="0" applyFill="1"/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2" borderId="8" xfId="0" applyFill="1" applyBorder="1"/>
    <xf numFmtId="0" fontId="5" fillId="0" borderId="8" xfId="0" applyFont="1" applyBorder="1" applyAlignment="1">
      <alignment horizontal="center"/>
    </xf>
    <xf numFmtId="0" fontId="6" fillId="0" borderId="8" xfId="0" applyFont="1" applyBorder="1"/>
    <xf numFmtId="165" fontId="19" fillId="0" borderId="8" xfId="0" applyNumberFormat="1" applyFont="1" applyBorder="1" applyAlignment="1">
      <alignment horizontal="center"/>
    </xf>
    <xf numFmtId="0" fontId="23" fillId="0" borderId="8" xfId="0" applyFont="1" applyBorder="1" applyAlignment="1">
      <alignment wrapText="1"/>
    </xf>
    <xf numFmtId="0" fontId="1" fillId="0" borderId="8" xfId="0" applyFont="1" applyBorder="1" applyAlignment="1">
      <alignment horizontal="center"/>
    </xf>
    <xf numFmtId="0" fontId="0" fillId="2" borderId="8" xfId="0" applyFill="1" applyBorder="1" applyAlignment="1">
      <alignment wrapText="1"/>
    </xf>
    <xf numFmtId="0" fontId="24" fillId="0" borderId="8" xfId="0" applyFont="1" applyBorder="1"/>
    <xf numFmtId="0" fontId="24" fillId="0" borderId="8" xfId="0" applyFont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8" xfId="0" applyFont="1" applyFill="1" applyBorder="1"/>
    <xf numFmtId="0" fontId="2" fillId="4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wrapText="1"/>
    </xf>
    <xf numFmtId="49" fontId="2" fillId="2" borderId="8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wrapText="1"/>
    </xf>
    <xf numFmtId="0" fontId="10" fillId="0" borderId="8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wrapText="1"/>
    </xf>
    <xf numFmtId="164" fontId="5" fillId="0" borderId="8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wrapText="1"/>
    </xf>
    <xf numFmtId="164" fontId="7" fillId="0" borderId="8" xfId="0" applyNumberFormat="1" applyFont="1" applyFill="1" applyBorder="1"/>
    <xf numFmtId="1" fontId="5" fillId="2" borderId="1" xfId="0" applyNumberFormat="1" applyFont="1" applyFill="1" applyBorder="1" applyAlignment="1">
      <alignment horizontal="center"/>
    </xf>
    <xf numFmtId="164" fontId="10" fillId="0" borderId="8" xfId="0" applyNumberFormat="1" applyFont="1" applyBorder="1"/>
    <xf numFmtId="164" fontId="0" fillId="0" borderId="8" xfId="0" applyNumberFormat="1" applyBorder="1"/>
    <xf numFmtId="164" fontId="7" fillId="0" borderId="8" xfId="0" applyNumberFormat="1" applyFont="1" applyBorder="1"/>
    <xf numFmtId="0" fontId="12" fillId="0" borderId="8" xfId="0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9" fillId="0" borderId="8" xfId="0" applyFont="1" applyBorder="1" applyAlignment="1">
      <alignment horizontal="center"/>
    </xf>
    <xf numFmtId="165" fontId="30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1" fontId="31" fillId="0" borderId="1" xfId="0" applyNumberFormat="1" applyFont="1" applyBorder="1" applyAlignment="1">
      <alignment horizontal="center"/>
    </xf>
    <xf numFmtId="0" fontId="31" fillId="0" borderId="1" xfId="0" applyNumberFormat="1" applyFont="1" applyFill="1" applyBorder="1" applyAlignment="1">
      <alignment horizontal="center"/>
    </xf>
    <xf numFmtId="1" fontId="31" fillId="0" borderId="1" xfId="0" applyNumberFormat="1" applyFont="1" applyFill="1" applyBorder="1" applyAlignment="1">
      <alignment horizontal="center"/>
    </xf>
    <xf numFmtId="165" fontId="34" fillId="0" borderId="1" xfId="0" applyNumberFormat="1" applyFont="1" applyBorder="1" applyAlignment="1">
      <alignment horizontal="center"/>
    </xf>
    <xf numFmtId="165" fontId="34" fillId="0" borderId="1" xfId="0" applyNumberFormat="1" applyFont="1" applyFill="1" applyBorder="1" applyAlignment="1">
      <alignment horizontal="center"/>
    </xf>
    <xf numFmtId="0" fontId="31" fillId="0" borderId="2" xfId="0" applyNumberFormat="1" applyFont="1" applyFill="1" applyBorder="1" applyAlignment="1">
      <alignment horizontal="center"/>
    </xf>
    <xf numFmtId="0" fontId="10" fillId="2" borderId="3" xfId="0" applyFont="1" applyFill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0" fontId="31" fillId="0" borderId="0" xfId="0" applyFont="1"/>
    <xf numFmtId="0" fontId="31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 wrapText="1"/>
    </xf>
    <xf numFmtId="0" fontId="31" fillId="0" borderId="1" xfId="0" applyFont="1" applyFill="1" applyBorder="1" applyAlignment="1">
      <alignment horizontal="center" wrapText="1"/>
    </xf>
    <xf numFmtId="0" fontId="35" fillId="5" borderId="1" xfId="0" applyFont="1" applyFill="1" applyBorder="1" applyAlignment="1">
      <alignment horizontal="center" wrapText="1"/>
    </xf>
    <xf numFmtId="165" fontId="28" fillId="5" borderId="1" xfId="0" applyNumberFormat="1" applyFont="1" applyFill="1" applyBorder="1" applyAlignment="1">
      <alignment horizontal="center"/>
    </xf>
    <xf numFmtId="0" fontId="36" fillId="0" borderId="0" xfId="0" applyFont="1" applyAlignment="1">
      <alignment horizontal="left"/>
    </xf>
    <xf numFmtId="0" fontId="37" fillId="0" borderId="8" xfId="0" applyNumberFormat="1" applyFont="1" applyFill="1" applyBorder="1" applyAlignment="1">
      <alignment horizontal="center" wrapText="1"/>
    </xf>
    <xf numFmtId="165" fontId="2" fillId="2" borderId="2" xfId="0" applyNumberFormat="1" applyFont="1" applyFill="1" applyBorder="1" applyAlignment="1">
      <alignment horizontal="center" wrapText="1"/>
    </xf>
    <xf numFmtId="165" fontId="2" fillId="2" borderId="3" xfId="0" applyNumberFormat="1" applyFont="1" applyFill="1" applyBorder="1" applyAlignment="1">
      <alignment horizontal="center"/>
    </xf>
    <xf numFmtId="165" fontId="38" fillId="0" borderId="1" xfId="0" applyNumberFormat="1" applyFont="1" applyFill="1" applyBorder="1" applyAlignment="1">
      <alignment horizontal="center"/>
    </xf>
    <xf numFmtId="165" fontId="38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0" fillId="2" borderId="8" xfId="0" applyFill="1" applyBorder="1" applyAlignment="1">
      <alignment wrapText="1"/>
    </xf>
    <xf numFmtId="0" fontId="1" fillId="0" borderId="0" xfId="0" applyFont="1"/>
    <xf numFmtId="164" fontId="1" fillId="0" borderId="8" xfId="0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9" fillId="0" borderId="8" xfId="0" applyFont="1" applyBorder="1" applyAlignment="1">
      <alignment horizontal="right"/>
    </xf>
    <xf numFmtId="0" fontId="2" fillId="6" borderId="1" xfId="0" applyFont="1" applyFill="1" applyBorder="1"/>
    <xf numFmtId="0" fontId="5" fillId="6" borderId="1" xfId="0" applyFont="1" applyFill="1" applyBorder="1"/>
    <xf numFmtId="0" fontId="1" fillId="6" borderId="1" xfId="0" applyFont="1" applyFill="1" applyBorder="1"/>
    <xf numFmtId="165" fontId="2" fillId="6" borderId="1" xfId="0" applyNumberFormat="1" applyFont="1" applyFill="1" applyBorder="1" applyAlignment="1">
      <alignment wrapText="1"/>
    </xf>
    <xf numFmtId="165" fontId="5" fillId="6" borderId="1" xfId="0" applyNumberFormat="1" applyFont="1" applyFill="1" applyBorder="1" applyAlignment="1">
      <alignment wrapText="1"/>
    </xf>
    <xf numFmtId="165" fontId="0" fillId="6" borderId="1" xfId="0" applyNumberFormat="1" applyFill="1" applyBorder="1"/>
    <xf numFmtId="165" fontId="5" fillId="6" borderId="1" xfId="0" applyNumberFormat="1" applyFont="1" applyFill="1" applyBorder="1"/>
    <xf numFmtId="165" fontId="0" fillId="6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2" fillId="2" borderId="11" xfId="0" applyFont="1" applyFill="1" applyBorder="1"/>
    <xf numFmtId="165" fontId="0" fillId="0" borderId="0" xfId="0" applyNumberFormat="1"/>
    <xf numFmtId="1" fontId="0" fillId="0" borderId="0" xfId="0" applyNumberFormat="1"/>
    <xf numFmtId="0" fontId="2" fillId="2" borderId="4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1" fillId="0" borderId="5" xfId="0" applyFont="1" applyFill="1" applyBorder="1"/>
    <xf numFmtId="0" fontId="1" fillId="0" borderId="0" xfId="0" applyFont="1" applyFill="1"/>
    <xf numFmtId="0" fontId="1" fillId="0" borderId="0" xfId="0" applyFont="1" applyFill="1" applyBorder="1"/>
    <xf numFmtId="0" fontId="27" fillId="0" borderId="0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1" fillId="0" borderId="0" xfId="0" applyFont="1" applyAlignment="1">
      <alignment horizontal="right"/>
    </xf>
    <xf numFmtId="1" fontId="2" fillId="0" borderId="0" xfId="0" applyNumberFormat="1" applyFont="1" applyFill="1" applyBorder="1" applyAlignment="1">
      <alignment wrapText="1"/>
    </xf>
    <xf numFmtId="0" fontId="2" fillId="0" borderId="11" xfId="0" applyFont="1" applyFill="1" applyBorder="1"/>
    <xf numFmtId="0" fontId="1" fillId="0" borderId="11" xfId="0" applyFont="1" applyFill="1" applyBorder="1"/>
    <xf numFmtId="165" fontId="1" fillId="0" borderId="5" xfId="0" applyNumberFormat="1" applyFont="1" applyFill="1" applyBorder="1" applyAlignment="1">
      <alignment wrapText="1"/>
    </xf>
    <xf numFmtId="0" fontId="1" fillId="3" borderId="11" xfId="0" applyFont="1" applyFill="1" applyBorder="1"/>
    <xf numFmtId="165" fontId="2" fillId="2" borderId="11" xfId="0" applyNumberFormat="1" applyFont="1" applyFill="1" applyBorder="1" applyAlignment="1">
      <alignment wrapText="1"/>
    </xf>
    <xf numFmtId="165" fontId="0" fillId="3" borderId="11" xfId="0" applyNumberFormat="1" applyFill="1" applyBorder="1"/>
    <xf numFmtId="165" fontId="1" fillId="0" borderId="11" xfId="0" applyNumberFormat="1" applyFont="1" applyFill="1" applyBorder="1"/>
    <xf numFmtId="9" fontId="0" fillId="0" borderId="0" xfId="1" applyFont="1" applyFill="1" applyAlignment="1">
      <alignment horizontal="right"/>
    </xf>
    <xf numFmtId="9" fontId="0" fillId="0" borderId="0" xfId="1" applyFont="1"/>
    <xf numFmtId="165" fontId="0" fillId="0" borderId="0" xfId="1" applyNumberFormat="1" applyFont="1"/>
    <xf numFmtId="0" fontId="2" fillId="4" borderId="8" xfId="0" applyFont="1" applyFill="1" applyBorder="1" applyAlignment="1">
      <alignment horizontal="left" vertical="center"/>
    </xf>
    <xf numFmtId="0" fontId="24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2" fillId="4" borderId="9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4" borderId="9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view="pageLayout" topLeftCell="A22" zoomScaleNormal="85" zoomScaleSheetLayoutView="75" workbookViewId="0">
      <selection activeCell="K34" sqref="K34"/>
    </sheetView>
  </sheetViews>
  <sheetFormatPr defaultRowHeight="12.75" x14ac:dyDescent="0.2"/>
  <cols>
    <col min="1" max="1" width="37.28515625" customWidth="1"/>
    <col min="2" max="3" width="10.28515625" customWidth="1"/>
    <col min="4" max="7" width="11.5703125" customWidth="1"/>
  </cols>
  <sheetData>
    <row r="1" spans="1:7" ht="15.75" x14ac:dyDescent="0.25">
      <c r="A1" s="5" t="s">
        <v>6</v>
      </c>
    </row>
    <row r="2" spans="1:7" ht="15" x14ac:dyDescent="0.25">
      <c r="A2" s="9" t="s">
        <v>232</v>
      </c>
      <c r="C2" s="9"/>
    </row>
    <row r="3" spans="1:7" x14ac:dyDescent="0.2">
      <c r="A3" s="6"/>
    </row>
    <row r="4" spans="1:7" x14ac:dyDescent="0.2">
      <c r="A4" s="96" t="s">
        <v>54</v>
      </c>
      <c r="B4" s="97">
        <v>2010</v>
      </c>
      <c r="C4" s="97">
        <v>2011</v>
      </c>
      <c r="D4" s="97">
        <v>2012</v>
      </c>
      <c r="E4" s="97">
        <v>2013</v>
      </c>
      <c r="F4" s="97">
        <v>2014</v>
      </c>
      <c r="G4" s="97">
        <v>2015</v>
      </c>
    </row>
    <row r="5" spans="1:7" x14ac:dyDescent="0.2">
      <c r="A5" s="98" t="s">
        <v>5</v>
      </c>
      <c r="B5" s="99">
        <v>86</v>
      </c>
      <c r="C5" s="99">
        <v>96</v>
      </c>
      <c r="D5" s="100">
        <v>93</v>
      </c>
      <c r="E5" s="100">
        <v>90</v>
      </c>
      <c r="F5" s="100">
        <v>91</v>
      </c>
      <c r="G5" s="100">
        <v>91</v>
      </c>
    </row>
    <row r="6" spans="1:7" ht="7.5" customHeight="1" x14ac:dyDescent="0.2">
      <c r="A6" s="101"/>
      <c r="B6" s="101"/>
      <c r="C6" s="101"/>
      <c r="D6" s="101"/>
      <c r="E6" s="101"/>
      <c r="F6" s="101"/>
      <c r="G6" s="101"/>
    </row>
    <row r="7" spans="1:7" x14ac:dyDescent="0.2">
      <c r="A7" s="98" t="s">
        <v>0</v>
      </c>
      <c r="B7" s="102">
        <v>43</v>
      </c>
      <c r="C7" s="102">
        <v>48</v>
      </c>
      <c r="D7" s="102">
        <v>42</v>
      </c>
      <c r="E7" s="102">
        <v>30</v>
      </c>
      <c r="F7" s="102">
        <v>30</v>
      </c>
      <c r="G7" s="106">
        <v>25</v>
      </c>
    </row>
    <row r="8" spans="1:7" x14ac:dyDescent="0.2">
      <c r="A8" s="98" t="s">
        <v>1</v>
      </c>
      <c r="B8" s="102">
        <v>43</v>
      </c>
      <c r="C8" s="102">
        <v>48</v>
      </c>
      <c r="D8" s="102">
        <v>51</v>
      </c>
      <c r="E8" s="102">
        <v>60</v>
      </c>
      <c r="F8" s="102">
        <v>61</v>
      </c>
      <c r="G8" s="106">
        <v>66</v>
      </c>
    </row>
    <row r="9" spans="1:7" x14ac:dyDescent="0.2">
      <c r="A9" s="103" t="s">
        <v>12</v>
      </c>
      <c r="B9" s="104">
        <f t="shared" ref="B9:G9" si="0">B8/B5</f>
        <v>0.5</v>
      </c>
      <c r="C9" s="104">
        <f t="shared" si="0"/>
        <v>0.5</v>
      </c>
      <c r="D9" s="104">
        <f t="shared" si="0"/>
        <v>0.54838709677419351</v>
      </c>
      <c r="E9" s="104">
        <f t="shared" si="0"/>
        <v>0.66666666666666663</v>
      </c>
      <c r="F9" s="104">
        <f t="shared" si="0"/>
        <v>0.67032967032967028</v>
      </c>
      <c r="G9" s="104">
        <f t="shared" si="0"/>
        <v>0.72527472527472525</v>
      </c>
    </row>
    <row r="10" spans="1:7" ht="14.25" customHeight="1" x14ac:dyDescent="0.2">
      <c r="A10" s="96" t="s">
        <v>126</v>
      </c>
      <c r="B10" s="101"/>
      <c r="C10" s="101"/>
      <c r="D10" s="101"/>
      <c r="E10" s="101"/>
      <c r="F10" s="101"/>
      <c r="G10" s="101"/>
    </row>
    <row r="11" spans="1:7" ht="30" x14ac:dyDescent="0.25">
      <c r="A11" s="105" t="s">
        <v>127</v>
      </c>
      <c r="B11" s="106">
        <v>72</v>
      </c>
      <c r="C11" s="106">
        <v>80</v>
      </c>
      <c r="D11" s="106">
        <v>82</v>
      </c>
      <c r="E11" s="102">
        <v>72</v>
      </c>
      <c r="F11" s="102">
        <v>73</v>
      </c>
      <c r="G11" s="106">
        <v>72</v>
      </c>
    </row>
    <row r="12" spans="1:7" ht="15" x14ac:dyDescent="0.25">
      <c r="A12" s="105" t="s">
        <v>128</v>
      </c>
      <c r="B12" s="106">
        <v>8</v>
      </c>
      <c r="C12" s="106">
        <v>12</v>
      </c>
      <c r="D12" s="106">
        <v>9</v>
      </c>
      <c r="E12" s="102">
        <v>15</v>
      </c>
      <c r="F12" s="102">
        <v>14</v>
      </c>
      <c r="G12" s="106">
        <v>14</v>
      </c>
    </row>
    <row r="13" spans="1:7" ht="15" x14ac:dyDescent="0.25">
      <c r="A13" s="105" t="s">
        <v>129</v>
      </c>
      <c r="B13" s="106">
        <v>6</v>
      </c>
      <c r="C13" s="106">
        <v>4</v>
      </c>
      <c r="D13" s="106">
        <v>2</v>
      </c>
      <c r="E13" s="102">
        <v>3</v>
      </c>
      <c r="F13" s="102">
        <v>4</v>
      </c>
      <c r="G13" s="106">
        <v>5</v>
      </c>
    </row>
    <row r="14" spans="1:7" x14ac:dyDescent="0.2">
      <c r="A14" s="103" t="s">
        <v>13</v>
      </c>
      <c r="B14" s="104">
        <f t="shared" ref="B14:G14" si="1">B12/B5</f>
        <v>9.3023255813953487E-2</v>
      </c>
      <c r="C14" s="104">
        <f t="shared" si="1"/>
        <v>0.125</v>
      </c>
      <c r="D14" s="104">
        <f t="shared" si="1"/>
        <v>9.6774193548387094E-2</v>
      </c>
      <c r="E14" s="104">
        <f t="shared" si="1"/>
        <v>0.16666666666666666</v>
      </c>
      <c r="F14" s="104">
        <f t="shared" si="1"/>
        <v>0.15384615384615385</v>
      </c>
      <c r="G14" s="104">
        <f t="shared" si="1"/>
        <v>0.15384615384615385</v>
      </c>
    </row>
    <row r="15" spans="1:7" ht="26.25" customHeight="1" x14ac:dyDescent="0.2">
      <c r="A15" s="196" t="s">
        <v>130</v>
      </c>
      <c r="B15" s="197"/>
      <c r="C15" s="197"/>
      <c r="D15" s="197"/>
      <c r="E15" s="107"/>
      <c r="F15" s="107"/>
      <c r="G15" s="158"/>
    </row>
    <row r="16" spans="1:7" x14ac:dyDescent="0.2">
      <c r="A16" s="108" t="s">
        <v>131</v>
      </c>
      <c r="B16" s="106">
        <v>3</v>
      </c>
      <c r="C16" s="106">
        <v>4</v>
      </c>
      <c r="D16" s="106">
        <v>3</v>
      </c>
      <c r="E16" s="102">
        <v>4</v>
      </c>
      <c r="F16" s="102">
        <v>5</v>
      </c>
      <c r="G16" s="106">
        <v>6</v>
      </c>
    </row>
    <row r="17" spans="1:7" x14ac:dyDescent="0.2">
      <c r="A17" s="108" t="s">
        <v>132</v>
      </c>
      <c r="B17" s="106">
        <v>1</v>
      </c>
      <c r="C17" s="106">
        <v>2</v>
      </c>
      <c r="D17" s="106">
        <v>1</v>
      </c>
      <c r="E17" s="102">
        <v>2</v>
      </c>
      <c r="F17" s="102">
        <v>0</v>
      </c>
      <c r="G17" s="106">
        <v>1</v>
      </c>
    </row>
    <row r="18" spans="1:7" ht="25.5" x14ac:dyDescent="0.2">
      <c r="A18" s="109" t="s">
        <v>133</v>
      </c>
      <c r="B18" s="106">
        <v>0</v>
      </c>
      <c r="C18" s="106">
        <v>0</v>
      </c>
      <c r="D18" s="106">
        <v>1</v>
      </c>
      <c r="E18" s="102">
        <v>3</v>
      </c>
      <c r="F18" s="102">
        <v>3</v>
      </c>
      <c r="G18" s="106">
        <v>3</v>
      </c>
    </row>
    <row r="19" spans="1:7" x14ac:dyDescent="0.2">
      <c r="A19" s="98" t="s">
        <v>134</v>
      </c>
      <c r="B19" s="106">
        <v>3</v>
      </c>
      <c r="C19" s="106">
        <v>3</v>
      </c>
      <c r="D19" s="106">
        <v>1</v>
      </c>
      <c r="E19" s="102">
        <v>2</v>
      </c>
      <c r="F19" s="102">
        <v>2</v>
      </c>
      <c r="G19" s="106">
        <v>2</v>
      </c>
    </row>
    <row r="20" spans="1:7" ht="25.5" x14ac:dyDescent="0.2">
      <c r="A20" s="109" t="s">
        <v>135</v>
      </c>
      <c r="B20" s="106">
        <v>1</v>
      </c>
      <c r="C20" s="106">
        <v>1</v>
      </c>
      <c r="D20" s="106">
        <v>0</v>
      </c>
      <c r="E20" s="102">
        <v>0</v>
      </c>
      <c r="F20" s="102">
        <v>0</v>
      </c>
      <c r="G20" s="106">
        <v>0</v>
      </c>
    </row>
    <row r="21" spans="1:7" x14ac:dyDescent="0.2">
      <c r="A21" s="108" t="s">
        <v>136</v>
      </c>
      <c r="B21" s="106">
        <v>0</v>
      </c>
      <c r="C21" s="106">
        <v>2</v>
      </c>
      <c r="D21" s="106">
        <v>3</v>
      </c>
      <c r="E21" s="102">
        <v>4</v>
      </c>
      <c r="F21" s="102">
        <v>4</v>
      </c>
      <c r="G21" s="106">
        <v>2</v>
      </c>
    </row>
    <row r="22" spans="1:7" x14ac:dyDescent="0.2">
      <c r="A22" s="108" t="s">
        <v>137</v>
      </c>
      <c r="B22" s="106">
        <v>72</v>
      </c>
      <c r="C22" s="106">
        <v>80</v>
      </c>
      <c r="D22" s="106">
        <v>82</v>
      </c>
      <c r="E22" s="102">
        <v>72</v>
      </c>
      <c r="F22" s="102">
        <v>73</v>
      </c>
      <c r="G22" s="106">
        <v>72</v>
      </c>
    </row>
    <row r="23" spans="1:7" x14ac:dyDescent="0.2">
      <c r="A23" s="108" t="s">
        <v>138</v>
      </c>
      <c r="B23" s="106">
        <v>6</v>
      </c>
      <c r="C23" s="106">
        <v>4</v>
      </c>
      <c r="D23" s="106">
        <v>2</v>
      </c>
      <c r="E23" s="102">
        <v>3</v>
      </c>
      <c r="F23" s="102">
        <v>4</v>
      </c>
      <c r="G23" s="106">
        <v>5</v>
      </c>
    </row>
    <row r="24" spans="1:7" ht="26.25" customHeight="1" x14ac:dyDescent="0.2">
      <c r="A24" s="196" t="s">
        <v>139</v>
      </c>
      <c r="B24" s="197"/>
      <c r="C24" s="197"/>
      <c r="D24" s="197"/>
      <c r="E24" s="110"/>
      <c r="F24" s="110"/>
      <c r="G24" s="110"/>
    </row>
    <row r="25" spans="1:7" x14ac:dyDescent="0.2">
      <c r="A25" s="108" t="s">
        <v>95</v>
      </c>
      <c r="B25" s="106">
        <v>3</v>
      </c>
      <c r="C25" s="106">
        <v>4</v>
      </c>
      <c r="D25" s="106">
        <v>3</v>
      </c>
      <c r="E25" s="106">
        <v>4</v>
      </c>
      <c r="F25" s="102">
        <v>5</v>
      </c>
      <c r="G25" s="106">
        <v>6</v>
      </c>
    </row>
    <row r="26" spans="1:7" x14ac:dyDescent="0.2">
      <c r="A26" s="108" t="s">
        <v>140</v>
      </c>
      <c r="B26" s="106">
        <v>1</v>
      </c>
      <c r="C26" s="106">
        <v>3</v>
      </c>
      <c r="D26" s="106">
        <v>2</v>
      </c>
      <c r="E26" s="106">
        <v>3</v>
      </c>
      <c r="F26" s="102">
        <v>1</v>
      </c>
      <c r="G26" s="106">
        <v>1</v>
      </c>
    </row>
    <row r="27" spans="1:7" x14ac:dyDescent="0.2">
      <c r="A27" s="108" t="s">
        <v>141</v>
      </c>
      <c r="B27" s="106">
        <v>0</v>
      </c>
      <c r="C27" s="106">
        <v>2</v>
      </c>
      <c r="D27" s="106">
        <v>3</v>
      </c>
      <c r="E27" s="106">
        <v>4</v>
      </c>
      <c r="F27" s="102">
        <v>4</v>
      </c>
      <c r="G27" s="106">
        <v>4</v>
      </c>
    </row>
    <row r="28" spans="1:7" x14ac:dyDescent="0.2">
      <c r="A28" s="98" t="s">
        <v>94</v>
      </c>
      <c r="B28" s="106">
        <v>3</v>
      </c>
      <c r="C28" s="106">
        <v>3</v>
      </c>
      <c r="D28" s="106">
        <v>2</v>
      </c>
      <c r="E28" s="106">
        <v>6</v>
      </c>
      <c r="F28" s="102">
        <v>6</v>
      </c>
      <c r="G28" s="106">
        <v>3</v>
      </c>
    </row>
    <row r="29" spans="1:7" x14ac:dyDescent="0.2">
      <c r="A29" s="108" t="s">
        <v>142</v>
      </c>
      <c r="B29" s="106">
        <v>1</v>
      </c>
      <c r="C29" s="106">
        <v>1</v>
      </c>
      <c r="D29" s="106">
        <v>0</v>
      </c>
      <c r="E29" s="106">
        <v>0</v>
      </c>
      <c r="F29" s="102">
        <v>0</v>
      </c>
      <c r="G29" s="106">
        <v>1</v>
      </c>
    </row>
    <row r="30" spans="1:7" x14ac:dyDescent="0.2">
      <c r="A30" s="108" t="s">
        <v>143</v>
      </c>
      <c r="B30" s="106">
        <v>73</v>
      </c>
      <c r="C30" s="106">
        <v>84</v>
      </c>
      <c r="D30" s="106">
        <v>86</v>
      </c>
      <c r="E30" s="106">
        <v>78</v>
      </c>
      <c r="F30" s="102">
        <v>80</v>
      </c>
      <c r="G30" s="106">
        <v>77</v>
      </c>
    </row>
    <row r="31" spans="1:7" ht="7.5" customHeight="1" x14ac:dyDescent="0.2">
      <c r="A31" s="101"/>
      <c r="B31" s="101"/>
      <c r="C31" s="101"/>
      <c r="D31" s="101"/>
      <c r="E31" s="101"/>
      <c r="F31" s="101"/>
      <c r="G31" s="101"/>
    </row>
    <row r="32" spans="1:7" x14ac:dyDescent="0.2">
      <c r="A32" s="98" t="s">
        <v>3</v>
      </c>
      <c r="B32" s="106">
        <v>32</v>
      </c>
      <c r="C32" s="102">
        <v>32</v>
      </c>
      <c r="D32" s="102">
        <v>31</v>
      </c>
      <c r="E32" s="106">
        <v>31</v>
      </c>
      <c r="F32" s="102">
        <v>30</v>
      </c>
      <c r="G32" s="106">
        <v>30</v>
      </c>
    </row>
    <row r="33" spans="1:16" ht="7.5" customHeight="1" x14ac:dyDescent="0.2">
      <c r="A33" s="101"/>
      <c r="B33" s="101"/>
      <c r="C33" s="101"/>
      <c r="D33" s="101"/>
      <c r="E33" s="101"/>
      <c r="F33" s="101"/>
      <c r="G33" s="101"/>
    </row>
    <row r="34" spans="1:16" x14ac:dyDescent="0.2">
      <c r="A34" s="98" t="s">
        <v>7</v>
      </c>
      <c r="B34" s="106">
        <v>71</v>
      </c>
      <c r="C34" s="102">
        <v>80</v>
      </c>
      <c r="D34" s="111">
        <v>73</v>
      </c>
      <c r="E34" s="112">
        <v>66</v>
      </c>
      <c r="F34" s="111">
        <v>67</v>
      </c>
      <c r="G34" s="112">
        <v>72</v>
      </c>
    </row>
    <row r="35" spans="1:16" x14ac:dyDescent="0.2">
      <c r="A35" s="113" t="s">
        <v>8</v>
      </c>
      <c r="B35" s="112">
        <v>15</v>
      </c>
      <c r="C35" s="111">
        <v>16</v>
      </c>
      <c r="D35" s="111">
        <v>20</v>
      </c>
      <c r="E35" s="112">
        <v>24</v>
      </c>
      <c r="F35" s="111">
        <v>24</v>
      </c>
      <c r="G35" s="112">
        <v>19</v>
      </c>
    </row>
    <row r="36" spans="1:16" x14ac:dyDescent="0.2">
      <c r="A36" s="103" t="s">
        <v>14</v>
      </c>
      <c r="B36" s="104">
        <f t="shared" ref="B36:G36" si="2">B34/B5</f>
        <v>0.82558139534883723</v>
      </c>
      <c r="C36" s="104">
        <f t="shared" si="2"/>
        <v>0.83333333333333337</v>
      </c>
      <c r="D36" s="104">
        <f t="shared" si="2"/>
        <v>0.78494623655913975</v>
      </c>
      <c r="E36" s="104">
        <f t="shared" si="2"/>
        <v>0.73333333333333328</v>
      </c>
      <c r="F36" s="104">
        <f t="shared" si="2"/>
        <v>0.73626373626373631</v>
      </c>
      <c r="G36" s="104">
        <f t="shared" si="2"/>
        <v>0.79120879120879117</v>
      </c>
    </row>
    <row r="37" spans="1:16" ht="7.5" customHeight="1" x14ac:dyDescent="0.2">
      <c r="A37" s="101"/>
      <c r="B37" s="101"/>
      <c r="C37" s="101"/>
      <c r="D37" s="101"/>
      <c r="E37" s="101"/>
      <c r="F37" s="101"/>
      <c r="G37" s="101"/>
    </row>
    <row r="38" spans="1:16" x14ac:dyDescent="0.2">
      <c r="A38" s="98" t="s">
        <v>10</v>
      </c>
      <c r="B38" s="106">
        <v>84</v>
      </c>
      <c r="C38" s="102">
        <v>95</v>
      </c>
      <c r="D38" s="111">
        <v>89</v>
      </c>
      <c r="E38" s="112">
        <v>90</v>
      </c>
      <c r="F38" s="111">
        <v>91</v>
      </c>
      <c r="G38" s="112">
        <v>91</v>
      </c>
    </row>
    <row r="39" spans="1:16" x14ac:dyDescent="0.2">
      <c r="A39" s="98" t="s">
        <v>9</v>
      </c>
      <c r="B39" s="106">
        <v>2</v>
      </c>
      <c r="C39" s="102">
        <v>1</v>
      </c>
      <c r="D39" s="111">
        <v>4</v>
      </c>
      <c r="E39" s="112">
        <v>0</v>
      </c>
      <c r="F39" s="111">
        <v>0</v>
      </c>
      <c r="G39" s="112">
        <v>0</v>
      </c>
    </row>
    <row r="40" spans="1:16" ht="7.5" customHeight="1" x14ac:dyDescent="0.2">
      <c r="A40" s="101"/>
      <c r="B40" s="101"/>
      <c r="C40" s="101"/>
      <c r="D40" s="101"/>
      <c r="E40" s="101"/>
      <c r="F40" s="101"/>
      <c r="G40" s="101"/>
    </row>
    <row r="41" spans="1:16" x14ac:dyDescent="0.2">
      <c r="A41" s="200" t="s">
        <v>107</v>
      </c>
      <c r="B41" s="102">
        <v>38</v>
      </c>
      <c r="C41" s="111">
        <v>61</v>
      </c>
      <c r="D41" s="111">
        <v>53</v>
      </c>
      <c r="E41" s="112">
        <v>53</v>
      </c>
      <c r="F41" s="111">
        <v>52</v>
      </c>
      <c r="G41" s="112">
        <v>62</v>
      </c>
    </row>
    <row r="42" spans="1:16" x14ac:dyDescent="0.2">
      <c r="A42" s="201"/>
      <c r="B42" s="104">
        <f t="shared" ref="B42:G42" si="3">B41/B5</f>
        <v>0.44186046511627908</v>
      </c>
      <c r="C42" s="104">
        <f t="shared" si="3"/>
        <v>0.63541666666666663</v>
      </c>
      <c r="D42" s="104">
        <f t="shared" si="3"/>
        <v>0.56989247311827962</v>
      </c>
      <c r="E42" s="104">
        <f t="shared" si="3"/>
        <v>0.58888888888888891</v>
      </c>
      <c r="F42" s="104">
        <f t="shared" si="3"/>
        <v>0.5714285714285714</v>
      </c>
      <c r="G42" s="104">
        <f t="shared" si="3"/>
        <v>0.68131868131868134</v>
      </c>
    </row>
    <row r="43" spans="1:16" x14ac:dyDescent="0.2">
      <c r="A43" s="198" t="s">
        <v>212</v>
      </c>
      <c r="B43" s="102">
        <v>43</v>
      </c>
      <c r="C43" s="111">
        <v>68</v>
      </c>
      <c r="D43" s="111">
        <v>58</v>
      </c>
      <c r="E43" s="112">
        <v>57</v>
      </c>
      <c r="F43" s="111">
        <v>63</v>
      </c>
      <c r="G43" s="112">
        <v>69</v>
      </c>
      <c r="P43" s="159" t="s">
        <v>238</v>
      </c>
    </row>
    <row r="44" spans="1:16" x14ac:dyDescent="0.2">
      <c r="A44" s="199"/>
      <c r="B44" s="104">
        <f t="shared" ref="B44:G44" si="4">B43/B5</f>
        <v>0.5</v>
      </c>
      <c r="C44" s="104">
        <f t="shared" si="4"/>
        <v>0.70833333333333337</v>
      </c>
      <c r="D44" s="104">
        <f t="shared" si="4"/>
        <v>0.62365591397849462</v>
      </c>
      <c r="E44" s="104">
        <f t="shared" si="4"/>
        <v>0.6333333333333333</v>
      </c>
      <c r="F44" s="104">
        <f t="shared" si="4"/>
        <v>0.69230769230769229</v>
      </c>
      <c r="G44" s="104">
        <f t="shared" si="4"/>
        <v>0.75824175824175821</v>
      </c>
    </row>
    <row r="45" spans="1:16" x14ac:dyDescent="0.2">
      <c r="A45" s="198" t="s">
        <v>211</v>
      </c>
      <c r="B45" s="102">
        <v>7</v>
      </c>
      <c r="C45" s="102">
        <v>14</v>
      </c>
      <c r="D45" s="102">
        <v>11</v>
      </c>
      <c r="E45" s="106">
        <v>18</v>
      </c>
      <c r="F45" s="102">
        <v>17</v>
      </c>
      <c r="G45" s="106">
        <v>20</v>
      </c>
    </row>
    <row r="46" spans="1:16" ht="12.75" customHeight="1" x14ac:dyDescent="0.2">
      <c r="A46" s="199"/>
      <c r="B46" s="104">
        <f t="shared" ref="B46:G46" si="5">B45/B5</f>
        <v>8.1395348837209308E-2</v>
      </c>
      <c r="C46" s="104">
        <f t="shared" si="5"/>
        <v>0.14583333333333334</v>
      </c>
      <c r="D46" s="104">
        <f t="shared" si="5"/>
        <v>0.11827956989247312</v>
      </c>
      <c r="E46" s="104">
        <f t="shared" si="5"/>
        <v>0.2</v>
      </c>
      <c r="F46" s="104">
        <f t="shared" si="5"/>
        <v>0.18681318681318682</v>
      </c>
      <c r="G46" s="104">
        <f t="shared" si="5"/>
        <v>0.21978021978021978</v>
      </c>
    </row>
    <row r="47" spans="1:16" x14ac:dyDescent="0.2">
      <c r="A47" s="195" t="s">
        <v>64</v>
      </c>
      <c r="B47" s="102">
        <v>4</v>
      </c>
      <c r="C47" s="102">
        <v>5</v>
      </c>
      <c r="D47" s="102">
        <v>5</v>
      </c>
      <c r="E47" s="106">
        <v>2</v>
      </c>
      <c r="F47" s="102">
        <v>10</v>
      </c>
      <c r="G47" s="106">
        <v>8</v>
      </c>
    </row>
    <row r="48" spans="1:16" x14ac:dyDescent="0.2">
      <c r="A48" s="195"/>
      <c r="B48" s="104">
        <f t="shared" ref="B48:G48" si="6">B47/B5</f>
        <v>4.6511627906976744E-2</v>
      </c>
      <c r="C48" s="104">
        <f t="shared" si="6"/>
        <v>5.2083333333333336E-2</v>
      </c>
      <c r="D48" s="104">
        <f t="shared" si="6"/>
        <v>5.3763440860215055E-2</v>
      </c>
      <c r="E48" s="104">
        <f t="shared" si="6"/>
        <v>2.2222222222222223E-2</v>
      </c>
      <c r="F48" s="104">
        <f t="shared" si="6"/>
        <v>0.10989010989010989</v>
      </c>
      <c r="G48" s="104">
        <f t="shared" si="6"/>
        <v>8.7912087912087919E-2</v>
      </c>
    </row>
    <row r="49" spans="1:7" x14ac:dyDescent="0.2">
      <c r="A49" s="195" t="s">
        <v>144</v>
      </c>
      <c r="B49" s="106">
        <v>2</v>
      </c>
      <c r="C49" s="106">
        <v>2</v>
      </c>
      <c r="D49" s="106">
        <v>6</v>
      </c>
      <c r="E49" s="106">
        <v>8</v>
      </c>
      <c r="F49" s="102">
        <v>7</v>
      </c>
      <c r="G49" s="106">
        <v>6</v>
      </c>
    </row>
    <row r="50" spans="1:7" x14ac:dyDescent="0.2">
      <c r="A50" s="195"/>
      <c r="B50" s="104">
        <f t="shared" ref="B50:G50" si="7">B49/B5</f>
        <v>2.3255813953488372E-2</v>
      </c>
      <c r="C50" s="104">
        <f t="shared" si="7"/>
        <v>2.0833333333333332E-2</v>
      </c>
      <c r="D50" s="104">
        <f t="shared" si="7"/>
        <v>6.4516129032258063E-2</v>
      </c>
      <c r="E50" s="104">
        <f t="shared" si="7"/>
        <v>8.8888888888888892E-2</v>
      </c>
      <c r="F50" s="104">
        <f t="shared" si="7"/>
        <v>7.6923076923076927E-2</v>
      </c>
      <c r="G50" s="104">
        <f t="shared" si="7"/>
        <v>6.5934065934065936E-2</v>
      </c>
    </row>
    <row r="51" spans="1:7" x14ac:dyDescent="0.2">
      <c r="A51" s="20" t="s">
        <v>23</v>
      </c>
    </row>
    <row r="52" spans="1:7" ht="6.75" customHeight="1" x14ac:dyDescent="0.2">
      <c r="A52" s="7"/>
    </row>
    <row r="53" spans="1:7" ht="15" x14ac:dyDescent="0.25">
      <c r="A53" s="10" t="s">
        <v>204</v>
      </c>
    </row>
    <row r="54" spans="1:7" x14ac:dyDescent="0.2">
      <c r="A54" s="115" t="s">
        <v>20</v>
      </c>
      <c r="B54" s="116" t="s">
        <v>110</v>
      </c>
      <c r="C54" s="116" t="s">
        <v>112</v>
      </c>
      <c r="D54" s="116" t="s">
        <v>124</v>
      </c>
      <c r="E54" s="116" t="s">
        <v>154</v>
      </c>
      <c r="F54" s="116" t="s">
        <v>213</v>
      </c>
      <c r="G54" s="116" t="s">
        <v>231</v>
      </c>
    </row>
    <row r="55" spans="1:7" ht="26.25" x14ac:dyDescent="0.25">
      <c r="A55" s="117" t="s">
        <v>205</v>
      </c>
      <c r="B55" s="118">
        <v>64.400000000000006</v>
      </c>
      <c r="C55" s="118">
        <v>75.400000000000006</v>
      </c>
      <c r="D55" s="118">
        <v>83.1</v>
      </c>
      <c r="E55" s="118">
        <v>81.599999999999994</v>
      </c>
      <c r="F55" s="118">
        <v>90.4</v>
      </c>
      <c r="G55" s="151" t="s">
        <v>239</v>
      </c>
    </row>
    <row r="56" spans="1:7" x14ac:dyDescent="0.2">
      <c r="A56" s="119" t="s">
        <v>208</v>
      </c>
      <c r="B56" s="120">
        <v>60</v>
      </c>
      <c r="C56" s="120">
        <v>60</v>
      </c>
      <c r="D56" s="120">
        <v>60</v>
      </c>
      <c r="E56" s="120">
        <v>60</v>
      </c>
      <c r="F56" s="120">
        <v>90</v>
      </c>
      <c r="G56" s="160">
        <v>90</v>
      </c>
    </row>
    <row r="57" spans="1:7" ht="25.5" customHeight="1" x14ac:dyDescent="0.2">
      <c r="A57" s="121" t="s">
        <v>206</v>
      </c>
      <c r="B57" s="122">
        <f>B55-B56</f>
        <v>4.4000000000000057</v>
      </c>
      <c r="C57" s="122">
        <f>C55-C56</f>
        <v>15.400000000000006</v>
      </c>
      <c r="D57" s="122">
        <f>D55-D56</f>
        <v>23.099999999999994</v>
      </c>
      <c r="E57" s="122">
        <f>E55-E56</f>
        <v>21.599999999999994</v>
      </c>
      <c r="F57" s="161">
        <v>0.4</v>
      </c>
      <c r="G57" s="162">
        <v>0.9</v>
      </c>
    </row>
    <row r="58" spans="1:7" x14ac:dyDescent="0.2">
      <c r="A58" s="17" t="s">
        <v>207</v>
      </c>
    </row>
  </sheetData>
  <mergeCells count="7">
    <mergeCell ref="A47:A48"/>
    <mergeCell ref="A15:D15"/>
    <mergeCell ref="A24:D24"/>
    <mergeCell ref="A49:A50"/>
    <mergeCell ref="A45:A46"/>
    <mergeCell ref="A43:A44"/>
    <mergeCell ref="A41:A42"/>
  </mergeCells>
  <phoneticPr fontId="14" type="noConversion"/>
  <printOptions horizontalCentered="1"/>
  <pageMargins left="0.5" right="0.5" top="0.5" bottom="0.4" header="0.5" footer="0.25"/>
  <pageSetup scale="91" orientation="portrait" r:id="rId1"/>
  <headerFooter alignWithMargins="0">
    <oddFooter xml:space="preserve">&amp;L&amp;8MES Enrollment History 2010-2015&amp;R&amp;8Institutional Research &amp; Assessment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L33" sqref="L33"/>
    </sheetView>
  </sheetViews>
  <sheetFormatPr defaultRowHeight="12.75" x14ac:dyDescent="0.2"/>
  <sheetData>
    <row r="1" spans="1:3" x14ac:dyDescent="0.2">
      <c r="A1" s="26" t="s">
        <v>88</v>
      </c>
      <c r="B1" s="26">
        <v>68.400000000000006</v>
      </c>
    </row>
    <row r="2" spans="1:3" x14ac:dyDescent="0.2">
      <c r="A2" s="26" t="s">
        <v>89</v>
      </c>
      <c r="B2" s="26">
        <v>54.6</v>
      </c>
    </row>
    <row r="3" spans="1:3" x14ac:dyDescent="0.2">
      <c r="A3" s="26" t="s">
        <v>90</v>
      </c>
      <c r="B3" s="26">
        <v>56.4</v>
      </c>
    </row>
    <row r="4" spans="1:3" x14ac:dyDescent="0.2">
      <c r="A4" s="26" t="s">
        <v>58</v>
      </c>
      <c r="B4" s="65">
        <f>AVERAGE(B1:B3)</f>
        <v>59.800000000000004</v>
      </c>
    </row>
    <row r="5" spans="1:3" x14ac:dyDescent="0.2">
      <c r="A5" s="38" t="s">
        <v>78</v>
      </c>
      <c r="B5" s="63">
        <v>63</v>
      </c>
    </row>
    <row r="6" spans="1:3" x14ac:dyDescent="0.2">
      <c r="A6" s="26" t="s">
        <v>79</v>
      </c>
      <c r="B6" s="25">
        <f>B4-B5</f>
        <v>-3.1999999999999957</v>
      </c>
    </row>
    <row r="8" spans="1:3" x14ac:dyDescent="0.2">
      <c r="A8" s="26" t="s">
        <v>98</v>
      </c>
      <c r="B8" s="26">
        <v>66.599999999999994</v>
      </c>
    </row>
    <row r="9" spans="1:3" x14ac:dyDescent="0.2">
      <c r="A9" s="26" t="s">
        <v>99</v>
      </c>
      <c r="B9" s="41">
        <v>57.7</v>
      </c>
    </row>
    <row r="10" spans="1:3" x14ac:dyDescent="0.2">
      <c r="A10" s="26" t="s">
        <v>100</v>
      </c>
      <c r="B10" s="26">
        <v>53.6</v>
      </c>
    </row>
    <row r="11" spans="1:3" x14ac:dyDescent="0.2">
      <c r="A11" s="26" t="s">
        <v>58</v>
      </c>
      <c r="B11" s="62">
        <f>AVERAGE(B8:B10)</f>
        <v>59.300000000000004</v>
      </c>
    </row>
    <row r="12" spans="1:3" x14ac:dyDescent="0.2">
      <c r="A12" s="38" t="s">
        <v>78</v>
      </c>
      <c r="B12" s="63">
        <v>63</v>
      </c>
    </row>
    <row r="13" spans="1:3" x14ac:dyDescent="0.2">
      <c r="A13" s="26" t="s">
        <v>79</v>
      </c>
      <c r="B13" s="25">
        <f>B11-B12</f>
        <v>-3.6999999999999957</v>
      </c>
    </row>
    <row r="15" spans="1:3" x14ac:dyDescent="0.2">
      <c r="A15" s="26" t="s">
        <v>103</v>
      </c>
      <c r="B15" s="59">
        <v>73</v>
      </c>
      <c r="C15" s="42"/>
    </row>
    <row r="16" spans="1:3" x14ac:dyDescent="0.2">
      <c r="A16" s="26" t="s">
        <v>104</v>
      </c>
      <c r="B16" s="59">
        <v>61</v>
      </c>
      <c r="C16" s="42"/>
    </row>
    <row r="17" spans="1:9" x14ac:dyDescent="0.2">
      <c r="A17" s="26" t="s">
        <v>105</v>
      </c>
      <c r="B17" s="17">
        <v>59.1</v>
      </c>
      <c r="C17" s="42"/>
    </row>
    <row r="18" spans="1:9" x14ac:dyDescent="0.2">
      <c r="A18" s="26" t="s">
        <v>58</v>
      </c>
      <c r="B18" s="62">
        <f>AVERAGE(B15:B17)</f>
        <v>64.36666666666666</v>
      </c>
      <c r="C18" s="42"/>
    </row>
    <row r="19" spans="1:9" x14ac:dyDescent="0.2">
      <c r="A19" s="38" t="s">
        <v>78</v>
      </c>
      <c r="B19" s="63">
        <v>60</v>
      </c>
      <c r="C19" s="42"/>
    </row>
    <row r="20" spans="1:9" x14ac:dyDescent="0.2">
      <c r="A20" s="26" t="s">
        <v>79</v>
      </c>
      <c r="B20" s="64">
        <f>B18-B19</f>
        <v>4.36666666666666</v>
      </c>
    </row>
    <row r="22" spans="1:9" x14ac:dyDescent="0.2">
      <c r="A22" s="26" t="s">
        <v>113</v>
      </c>
      <c r="B22" s="59">
        <v>83.6</v>
      </c>
    </row>
    <row r="23" spans="1:9" x14ac:dyDescent="0.2">
      <c r="A23" s="26" t="s">
        <v>114</v>
      </c>
      <c r="B23" s="59">
        <v>73.099999999999994</v>
      </c>
      <c r="C23" s="56"/>
    </row>
    <row r="24" spans="1:9" x14ac:dyDescent="0.2">
      <c r="A24" s="26" t="s">
        <v>115</v>
      </c>
      <c r="B24" s="59">
        <v>69.5</v>
      </c>
      <c r="C24" s="56"/>
    </row>
    <row r="25" spans="1:9" x14ac:dyDescent="0.2">
      <c r="A25" s="26" t="s">
        <v>58</v>
      </c>
      <c r="B25" s="62">
        <f>AVERAGE(B22:B24)</f>
        <v>75.399999999999991</v>
      </c>
      <c r="C25" s="56"/>
    </row>
    <row r="26" spans="1:9" x14ac:dyDescent="0.2">
      <c r="A26" s="38" t="s">
        <v>78</v>
      </c>
      <c r="B26" s="63">
        <v>60</v>
      </c>
    </row>
    <row r="27" spans="1:9" x14ac:dyDescent="0.2">
      <c r="A27" s="26" t="s">
        <v>79</v>
      </c>
      <c r="B27" s="64">
        <f>B25-B26</f>
        <v>15.399999999999991</v>
      </c>
    </row>
    <row r="29" spans="1:9" x14ac:dyDescent="0.2">
      <c r="A29" s="26" t="s">
        <v>145</v>
      </c>
      <c r="B29" s="59">
        <v>92.8</v>
      </c>
      <c r="D29" s="28" t="s">
        <v>148</v>
      </c>
      <c r="E29" t="s">
        <v>150</v>
      </c>
    </row>
    <row r="30" spans="1:9" x14ac:dyDescent="0.2">
      <c r="A30" s="26" t="s">
        <v>146</v>
      </c>
      <c r="B30" s="59">
        <v>80.400000000000006</v>
      </c>
      <c r="D30" s="57">
        <f>SUM(B29,B36, B43)</f>
        <v>274</v>
      </c>
      <c r="E30" s="57">
        <f>SUM(B30,B37, B44)</f>
        <v>256.3</v>
      </c>
      <c r="F30" s="56" t="s">
        <v>118</v>
      </c>
      <c r="G30" s="56"/>
      <c r="H30" s="56"/>
      <c r="I30" s="56">
        <f>E30/D30</f>
        <v>0.93540145985401468</v>
      </c>
    </row>
    <row r="31" spans="1:9" x14ac:dyDescent="0.2">
      <c r="A31" s="26" t="s">
        <v>147</v>
      </c>
      <c r="B31" s="59">
        <v>76.2</v>
      </c>
      <c r="D31" s="28" t="s">
        <v>148</v>
      </c>
      <c r="E31" t="s">
        <v>149</v>
      </c>
      <c r="F31" s="56"/>
      <c r="G31" s="56"/>
      <c r="H31" s="56"/>
      <c r="I31" s="56"/>
    </row>
    <row r="32" spans="1:9" x14ac:dyDescent="0.2">
      <c r="A32" s="26" t="s">
        <v>58</v>
      </c>
      <c r="B32" s="62">
        <f>AVERAGE(B29:B31)</f>
        <v>83.133333333333326</v>
      </c>
      <c r="D32" s="57">
        <f>D30</f>
        <v>274</v>
      </c>
      <c r="E32" s="57">
        <f>SUM(B31,B38, B45)</f>
        <v>235.2</v>
      </c>
      <c r="F32" s="56" t="s">
        <v>119</v>
      </c>
      <c r="G32" s="56"/>
      <c r="H32" s="56"/>
      <c r="I32" s="56">
        <f>E32/D32</f>
        <v>0.85839416058394158</v>
      </c>
    </row>
    <row r="33" spans="1:9" x14ac:dyDescent="0.2">
      <c r="A33" s="38" t="s">
        <v>78</v>
      </c>
      <c r="B33" s="63">
        <v>60</v>
      </c>
      <c r="D33" t="s">
        <v>150</v>
      </c>
      <c r="E33" t="s">
        <v>149</v>
      </c>
      <c r="F33" s="56"/>
      <c r="G33" s="56"/>
      <c r="H33" s="56"/>
      <c r="I33" s="56"/>
    </row>
    <row r="34" spans="1:9" x14ac:dyDescent="0.2">
      <c r="A34" s="26" t="s">
        <v>79</v>
      </c>
      <c r="B34" s="64">
        <f>B32-B33</f>
        <v>23.133333333333326</v>
      </c>
      <c r="D34" s="57">
        <f>E30</f>
        <v>256.3</v>
      </c>
      <c r="E34" s="57">
        <f>E32</f>
        <v>235.2</v>
      </c>
      <c r="F34" s="56" t="s">
        <v>151</v>
      </c>
      <c r="G34" s="56"/>
      <c r="H34" s="56"/>
      <c r="I34" s="56">
        <f>E34/D34</f>
        <v>0.91767460007803348</v>
      </c>
    </row>
    <row r="35" spans="1:9" x14ac:dyDescent="0.2">
      <c r="D35" s="43"/>
      <c r="E35" s="58" t="s">
        <v>120</v>
      </c>
    </row>
    <row r="36" spans="1:9" x14ac:dyDescent="0.2">
      <c r="A36" s="26" t="s">
        <v>155</v>
      </c>
      <c r="B36" s="59">
        <v>86.2</v>
      </c>
      <c r="E36" s="58" t="s">
        <v>121</v>
      </c>
    </row>
    <row r="37" spans="1:9" x14ac:dyDescent="0.2">
      <c r="A37" s="26" t="s">
        <v>221</v>
      </c>
      <c r="B37" s="59">
        <v>84.9</v>
      </c>
      <c r="C37" s="93"/>
      <c r="D37" s="43"/>
    </row>
    <row r="38" spans="1:9" x14ac:dyDescent="0.2">
      <c r="A38" s="26" t="s">
        <v>222</v>
      </c>
      <c r="B38" s="59">
        <v>73.8</v>
      </c>
      <c r="C38" s="93"/>
      <c r="E38" s="94" t="s">
        <v>220</v>
      </c>
      <c r="F38" s="95"/>
      <c r="G38" s="95"/>
    </row>
    <row r="39" spans="1:9" x14ac:dyDescent="0.2">
      <c r="A39" s="26" t="s">
        <v>58</v>
      </c>
      <c r="B39" s="62">
        <f>AVERAGE(B36:B38)</f>
        <v>81.63333333333334</v>
      </c>
    </row>
    <row r="40" spans="1:9" x14ac:dyDescent="0.2">
      <c r="A40" s="38" t="s">
        <v>78</v>
      </c>
      <c r="B40" s="63">
        <v>60</v>
      </c>
    </row>
    <row r="41" spans="1:9" x14ac:dyDescent="0.2">
      <c r="A41" s="26" t="s">
        <v>79</v>
      </c>
      <c r="B41" s="64">
        <f>B39-B40</f>
        <v>21.63333333333334</v>
      </c>
    </row>
    <row r="43" spans="1:9" x14ac:dyDescent="0.2">
      <c r="A43" s="26" t="s">
        <v>217</v>
      </c>
      <c r="B43" s="59">
        <v>95</v>
      </c>
    </row>
    <row r="44" spans="1:9" x14ac:dyDescent="0.2">
      <c r="A44" s="26" t="s">
        <v>218</v>
      </c>
      <c r="B44" s="59">
        <v>91</v>
      </c>
      <c r="D44" s="150"/>
      <c r="E44" s="150"/>
      <c r="F44" s="150"/>
    </row>
    <row r="45" spans="1:9" x14ac:dyDescent="0.2">
      <c r="A45" s="26" t="s">
        <v>219</v>
      </c>
      <c r="B45" s="59">
        <v>85.2</v>
      </c>
      <c r="D45" s="150"/>
      <c r="E45" s="150"/>
      <c r="F45" s="150"/>
    </row>
    <row r="46" spans="1:9" x14ac:dyDescent="0.2">
      <c r="A46" s="26" t="s">
        <v>58</v>
      </c>
      <c r="B46" s="62">
        <f>AVERAGE(B43:B45)</f>
        <v>90.399999999999991</v>
      </c>
    </row>
    <row r="47" spans="1:9" x14ac:dyDescent="0.2">
      <c r="A47" s="38" t="s">
        <v>78</v>
      </c>
      <c r="B47" s="63">
        <v>90</v>
      </c>
      <c r="D47" s="17" t="s">
        <v>230</v>
      </c>
    </row>
    <row r="48" spans="1:9" x14ac:dyDescent="0.2">
      <c r="A48" s="26" t="s">
        <v>79</v>
      </c>
      <c r="B48" s="64">
        <f>B46-B47</f>
        <v>0.39999999999999147</v>
      </c>
    </row>
    <row r="50" spans="1:6" x14ac:dyDescent="0.2">
      <c r="A50" s="26" t="s">
        <v>227</v>
      </c>
      <c r="B50" s="59">
        <v>97.6</v>
      </c>
    </row>
    <row r="51" spans="1:6" x14ac:dyDescent="0.2">
      <c r="A51" s="26" t="s">
        <v>228</v>
      </c>
      <c r="B51" s="92">
        <f>B50*I30</f>
        <v>91.295182481751823</v>
      </c>
      <c r="D51" s="150" t="s">
        <v>224</v>
      </c>
      <c r="E51" s="150"/>
      <c r="F51" s="150"/>
    </row>
    <row r="52" spans="1:6" x14ac:dyDescent="0.2">
      <c r="A52" s="26" t="s">
        <v>229</v>
      </c>
      <c r="B52" s="92">
        <f>B51*I34</f>
        <v>83.779270072992688</v>
      </c>
      <c r="D52" s="150" t="s">
        <v>223</v>
      </c>
      <c r="E52" s="150"/>
      <c r="F52" s="150"/>
    </row>
    <row r="53" spans="1:6" x14ac:dyDescent="0.2">
      <c r="A53" s="26" t="s">
        <v>58</v>
      </c>
      <c r="B53" s="62">
        <f>AVERAGE(B50:B52)</f>
        <v>90.89148418491483</v>
      </c>
    </row>
    <row r="54" spans="1:6" x14ac:dyDescent="0.2">
      <c r="A54" s="38" t="s">
        <v>78</v>
      </c>
      <c r="B54" s="63">
        <v>90</v>
      </c>
    </row>
    <row r="55" spans="1:6" x14ac:dyDescent="0.2">
      <c r="A55" s="26" t="s">
        <v>79</v>
      </c>
      <c r="B55" s="64">
        <f>B53-B54</f>
        <v>0.89148418491483028</v>
      </c>
    </row>
  </sheetData>
  <phoneticPr fontId="1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opLeftCell="A5" zoomScale="85" zoomScaleNormal="85" zoomScaleSheetLayoutView="75" workbookViewId="0">
      <selection activeCell="U28" sqref="U28"/>
    </sheetView>
  </sheetViews>
  <sheetFormatPr defaultRowHeight="12.75" x14ac:dyDescent="0.2"/>
  <cols>
    <col min="1" max="1" width="28.7109375" customWidth="1"/>
    <col min="2" max="5" width="9.5703125" customWidth="1"/>
    <col min="6" max="6" width="9.5703125" style="61" customWidth="1"/>
    <col min="7" max="19" width="9.5703125" customWidth="1"/>
    <col min="20" max="28" width="10.7109375" customWidth="1"/>
  </cols>
  <sheetData>
    <row r="1" spans="1:19" ht="18" x14ac:dyDescent="0.25">
      <c r="A1" s="91" t="s">
        <v>6</v>
      </c>
    </row>
    <row r="2" spans="1:19" ht="15.75" x14ac:dyDescent="0.25">
      <c r="A2" s="5" t="s">
        <v>210</v>
      </c>
      <c r="C2" s="9"/>
    </row>
    <row r="3" spans="1:19" x14ac:dyDescent="0.2">
      <c r="A3" s="6"/>
    </row>
    <row r="4" spans="1:19" ht="15" x14ac:dyDescent="0.25">
      <c r="A4" s="10" t="s">
        <v>209</v>
      </c>
      <c r="F4" s="90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1:19" x14ac:dyDescent="0.2">
      <c r="A5" s="13" t="s">
        <v>4</v>
      </c>
      <c r="B5" s="4" t="s">
        <v>191</v>
      </c>
      <c r="C5" s="4" t="s">
        <v>192</v>
      </c>
      <c r="D5" s="4" t="s">
        <v>193</v>
      </c>
      <c r="E5" s="4" t="s">
        <v>194</v>
      </c>
      <c r="F5" s="4" t="s">
        <v>195</v>
      </c>
      <c r="G5" s="4" t="s">
        <v>196</v>
      </c>
      <c r="H5" s="4" t="s">
        <v>197</v>
      </c>
      <c r="I5" s="4" t="s">
        <v>198</v>
      </c>
      <c r="J5" s="4" t="s">
        <v>199</v>
      </c>
      <c r="K5" s="4" t="s">
        <v>200</v>
      </c>
      <c r="L5" s="4" t="s">
        <v>201</v>
      </c>
      <c r="M5" s="4" t="s">
        <v>202</v>
      </c>
      <c r="N5" s="4" t="s">
        <v>110</v>
      </c>
      <c r="O5" s="4" t="s">
        <v>112</v>
      </c>
      <c r="P5" s="4" t="s">
        <v>124</v>
      </c>
      <c r="Q5" s="4" t="s">
        <v>154</v>
      </c>
      <c r="R5" s="4" t="s">
        <v>213</v>
      </c>
      <c r="S5" s="4" t="s">
        <v>231</v>
      </c>
    </row>
    <row r="6" spans="1:19" ht="30" x14ac:dyDescent="0.25">
      <c r="A6" s="87" t="s">
        <v>16</v>
      </c>
      <c r="B6" s="145">
        <v>27</v>
      </c>
      <c r="C6" s="145">
        <v>27</v>
      </c>
      <c r="D6" s="145">
        <v>18</v>
      </c>
      <c r="E6" s="145">
        <v>30</v>
      </c>
      <c r="F6" s="146">
        <v>29</v>
      </c>
      <c r="G6" s="146">
        <v>40</v>
      </c>
      <c r="H6" s="146">
        <v>21</v>
      </c>
      <c r="I6" s="146">
        <v>23</v>
      </c>
      <c r="J6" s="147">
        <v>23</v>
      </c>
      <c r="K6" s="147">
        <v>16</v>
      </c>
      <c r="L6" s="146">
        <v>30</v>
      </c>
      <c r="M6" s="146">
        <v>13</v>
      </c>
      <c r="N6" s="146">
        <v>28</v>
      </c>
      <c r="O6" s="147">
        <v>35</v>
      </c>
      <c r="P6" s="147">
        <v>36</v>
      </c>
      <c r="Q6" s="147">
        <v>34</v>
      </c>
      <c r="R6" s="147">
        <v>34</v>
      </c>
      <c r="S6" s="148"/>
    </row>
    <row r="7" spans="1:19" x14ac:dyDescent="0.2">
      <c r="A7" s="1" t="s">
        <v>235</v>
      </c>
    </row>
    <row r="8" spans="1:19" x14ac:dyDescent="0.2">
      <c r="A8" s="89"/>
      <c r="B8" s="28"/>
      <c r="C8" s="28"/>
      <c r="D8" s="28"/>
      <c r="E8" s="28"/>
      <c r="F8" s="90"/>
      <c r="G8" s="28"/>
      <c r="H8" s="28"/>
      <c r="I8" s="28"/>
      <c r="J8" s="28"/>
      <c r="K8" s="28"/>
      <c r="L8" s="28"/>
      <c r="M8" s="28"/>
      <c r="N8" s="28"/>
      <c r="O8" s="28"/>
    </row>
    <row r="9" spans="1:19" ht="15" x14ac:dyDescent="0.25">
      <c r="A9" s="10" t="s">
        <v>240</v>
      </c>
    </row>
    <row r="10" spans="1:19" ht="13.5" customHeight="1" x14ac:dyDescent="0.25">
      <c r="A10" s="10"/>
    </row>
    <row r="11" spans="1:19" x14ac:dyDescent="0.2">
      <c r="A11" s="2" t="s">
        <v>2</v>
      </c>
      <c r="B11" s="3">
        <v>1998</v>
      </c>
      <c r="C11" s="3">
        <v>1999</v>
      </c>
      <c r="D11" s="3">
        <v>2000</v>
      </c>
      <c r="E11" s="3">
        <v>2001</v>
      </c>
      <c r="F11" s="3">
        <v>2002</v>
      </c>
      <c r="G11" s="3">
        <v>2003</v>
      </c>
      <c r="H11" s="3">
        <v>2004</v>
      </c>
      <c r="I11" s="3">
        <v>2005</v>
      </c>
      <c r="J11" s="3">
        <v>2006</v>
      </c>
      <c r="K11" s="3">
        <v>2007</v>
      </c>
      <c r="L11" s="3">
        <v>2008</v>
      </c>
      <c r="M11" s="3">
        <v>2009</v>
      </c>
      <c r="N11" s="3">
        <v>2010</v>
      </c>
      <c r="O11" s="3">
        <v>2011</v>
      </c>
      <c r="P11" s="3">
        <v>2012</v>
      </c>
      <c r="Q11" s="3">
        <v>2013</v>
      </c>
      <c r="R11" s="3">
        <v>2014</v>
      </c>
      <c r="S11" s="3">
        <v>2015</v>
      </c>
    </row>
    <row r="12" spans="1:19" ht="30" x14ac:dyDescent="0.25">
      <c r="A12" s="85" t="s">
        <v>81</v>
      </c>
      <c r="B12" s="140">
        <v>38</v>
      </c>
      <c r="C12" s="140">
        <v>27</v>
      </c>
      <c r="D12" s="140">
        <v>33</v>
      </c>
      <c r="E12" s="140">
        <v>40</v>
      </c>
      <c r="F12" s="140">
        <v>39</v>
      </c>
      <c r="G12" s="136">
        <v>26</v>
      </c>
      <c r="H12" s="136">
        <v>34</v>
      </c>
      <c r="I12" s="136">
        <v>42</v>
      </c>
      <c r="J12" s="136">
        <v>27</v>
      </c>
      <c r="K12" s="136">
        <v>34</v>
      </c>
      <c r="L12" s="136">
        <v>26</v>
      </c>
      <c r="M12" s="136">
        <v>34</v>
      </c>
      <c r="N12" s="136">
        <v>32</v>
      </c>
      <c r="O12" s="136">
        <v>42</v>
      </c>
      <c r="P12" s="136">
        <v>36</v>
      </c>
      <c r="Q12" s="136">
        <v>40</v>
      </c>
      <c r="R12" s="136">
        <v>46</v>
      </c>
      <c r="S12" s="136">
        <v>45</v>
      </c>
    </row>
    <row r="13" spans="1:19" ht="19.5" customHeight="1" x14ac:dyDescent="0.2">
      <c r="A13" s="12"/>
      <c r="B13" s="76"/>
      <c r="C13" s="76"/>
      <c r="D13" s="76"/>
      <c r="E13" s="76"/>
      <c r="F13" s="77"/>
    </row>
    <row r="14" spans="1:19" ht="15" x14ac:dyDescent="0.25">
      <c r="A14" s="141" t="s">
        <v>11</v>
      </c>
      <c r="B14" s="78" t="s">
        <v>166</v>
      </c>
      <c r="C14" s="78" t="s">
        <v>167</v>
      </c>
      <c r="D14" s="78" t="s">
        <v>168</v>
      </c>
      <c r="E14" s="78" t="s">
        <v>169</v>
      </c>
      <c r="F14" s="78" t="s">
        <v>170</v>
      </c>
      <c r="G14" s="15" t="s">
        <v>171</v>
      </c>
      <c r="H14" s="15" t="s">
        <v>172</v>
      </c>
      <c r="I14" s="15" t="s">
        <v>173</v>
      </c>
      <c r="J14" s="15" t="s">
        <v>174</v>
      </c>
      <c r="K14" s="15" t="s">
        <v>175</v>
      </c>
      <c r="L14" s="15" t="s">
        <v>176</v>
      </c>
      <c r="M14" s="15" t="s">
        <v>177</v>
      </c>
      <c r="N14" s="15" t="s">
        <v>108</v>
      </c>
      <c r="O14" s="15" t="s">
        <v>111</v>
      </c>
      <c r="P14" s="15" t="s">
        <v>152</v>
      </c>
      <c r="Q14" s="15" t="s">
        <v>153</v>
      </c>
      <c r="R14" s="15" t="s">
        <v>214</v>
      </c>
      <c r="S14" s="15" t="s">
        <v>233</v>
      </c>
    </row>
    <row r="15" spans="1:19" ht="30" x14ac:dyDescent="0.25">
      <c r="A15" s="86" t="s">
        <v>17</v>
      </c>
      <c r="B15" s="136">
        <v>24</v>
      </c>
      <c r="C15" s="136">
        <v>25</v>
      </c>
      <c r="D15" s="136">
        <v>32</v>
      </c>
      <c r="E15" s="136">
        <v>35</v>
      </c>
      <c r="F15" s="136">
        <v>34</v>
      </c>
      <c r="G15" s="136">
        <v>21</v>
      </c>
      <c r="H15" s="136">
        <v>25</v>
      </c>
      <c r="I15" s="136">
        <v>32</v>
      </c>
      <c r="J15" s="136">
        <v>23</v>
      </c>
      <c r="K15" s="136">
        <v>29</v>
      </c>
      <c r="L15" s="137">
        <v>18</v>
      </c>
      <c r="M15" s="137">
        <v>28</v>
      </c>
      <c r="N15" s="137">
        <v>24</v>
      </c>
      <c r="O15" s="137">
        <v>36</v>
      </c>
      <c r="P15" s="137">
        <v>32</v>
      </c>
      <c r="Q15" s="137">
        <v>34</v>
      </c>
      <c r="R15" s="137">
        <v>38</v>
      </c>
      <c r="S15" s="123"/>
    </row>
    <row r="16" spans="1:19" ht="14.25" x14ac:dyDescent="0.2">
      <c r="A16" s="19" t="s">
        <v>18</v>
      </c>
      <c r="B16" s="138">
        <f t="shared" ref="B16:M16" si="0">B15/B12</f>
        <v>0.63157894736842102</v>
      </c>
      <c r="C16" s="138">
        <f t="shared" si="0"/>
        <v>0.92592592592592593</v>
      </c>
      <c r="D16" s="138">
        <f t="shared" si="0"/>
        <v>0.96969696969696972</v>
      </c>
      <c r="E16" s="138">
        <f t="shared" si="0"/>
        <v>0.875</v>
      </c>
      <c r="F16" s="138">
        <f t="shared" si="0"/>
        <v>0.87179487179487181</v>
      </c>
      <c r="G16" s="138">
        <f t="shared" si="0"/>
        <v>0.80769230769230771</v>
      </c>
      <c r="H16" s="138">
        <f t="shared" si="0"/>
        <v>0.73529411764705888</v>
      </c>
      <c r="I16" s="138">
        <f t="shared" si="0"/>
        <v>0.76190476190476186</v>
      </c>
      <c r="J16" s="138">
        <f t="shared" si="0"/>
        <v>0.85185185185185186</v>
      </c>
      <c r="K16" s="138">
        <f t="shared" si="0"/>
        <v>0.8529411764705882</v>
      </c>
      <c r="L16" s="138">
        <f t="shared" si="0"/>
        <v>0.69230769230769229</v>
      </c>
      <c r="M16" s="138">
        <f t="shared" si="0"/>
        <v>0.82352941176470584</v>
      </c>
      <c r="N16" s="138">
        <f>N15/N12</f>
        <v>0.75</v>
      </c>
      <c r="O16" s="138">
        <f>O15/O12</f>
        <v>0.8571428571428571</v>
      </c>
      <c r="P16" s="138">
        <f>P15/P12</f>
        <v>0.88888888888888884</v>
      </c>
      <c r="Q16" s="138">
        <f>Q15/Q12</f>
        <v>0.85</v>
      </c>
      <c r="R16" s="138">
        <f>R15/R12</f>
        <v>0.82608695652173914</v>
      </c>
      <c r="S16" s="149"/>
    </row>
    <row r="17" spans="1:19" x14ac:dyDescent="0.2">
      <c r="A17" s="27" t="s">
        <v>56</v>
      </c>
      <c r="B17" s="79"/>
      <c r="C17" s="79"/>
      <c r="D17" s="79"/>
      <c r="E17" s="79"/>
      <c r="F17" s="80"/>
      <c r="G17" s="81"/>
      <c r="H17" s="81"/>
      <c r="I17" s="81"/>
    </row>
    <row r="18" spans="1:19" ht="48.75" customHeight="1" x14ac:dyDescent="0.25">
      <c r="A18" s="87" t="s">
        <v>15</v>
      </c>
      <c r="B18" s="82" t="s">
        <v>178</v>
      </c>
      <c r="C18" s="82" t="s">
        <v>179</v>
      </c>
      <c r="D18" s="82" t="s">
        <v>180</v>
      </c>
      <c r="E18" s="82" t="s">
        <v>181</v>
      </c>
      <c r="F18" s="16" t="s">
        <v>182</v>
      </c>
      <c r="G18" s="16" t="s">
        <v>183</v>
      </c>
      <c r="H18" s="16" t="s">
        <v>184</v>
      </c>
      <c r="I18" s="16" t="s">
        <v>185</v>
      </c>
      <c r="J18" s="16" t="s">
        <v>186</v>
      </c>
      <c r="K18" s="16" t="s">
        <v>187</v>
      </c>
      <c r="L18" s="16" t="s">
        <v>188</v>
      </c>
      <c r="M18" s="16" t="s">
        <v>189</v>
      </c>
      <c r="N18" s="16" t="s">
        <v>122</v>
      </c>
      <c r="O18" s="16" t="s">
        <v>55</v>
      </c>
      <c r="P18" s="16" t="s">
        <v>97</v>
      </c>
      <c r="Q18" s="16" t="s">
        <v>109</v>
      </c>
      <c r="R18" s="16" t="s">
        <v>117</v>
      </c>
      <c r="S18" s="16" t="s">
        <v>125</v>
      </c>
    </row>
    <row r="19" spans="1:19" ht="25.5" x14ac:dyDescent="0.2">
      <c r="A19" s="88" t="s">
        <v>59</v>
      </c>
      <c r="B19" s="135">
        <v>8</v>
      </c>
      <c r="C19" s="135">
        <v>7</v>
      </c>
      <c r="D19" s="136">
        <v>11</v>
      </c>
      <c r="E19" s="136">
        <v>10</v>
      </c>
      <c r="F19" s="136">
        <v>16</v>
      </c>
      <c r="G19" s="136">
        <v>7</v>
      </c>
      <c r="H19" s="136">
        <v>10</v>
      </c>
      <c r="I19" s="136">
        <v>10</v>
      </c>
      <c r="J19" s="136">
        <v>1</v>
      </c>
      <c r="K19" s="136">
        <v>11</v>
      </c>
      <c r="L19" s="136">
        <v>4</v>
      </c>
      <c r="M19" s="136">
        <v>4</v>
      </c>
      <c r="N19" s="136">
        <v>12</v>
      </c>
      <c r="O19" s="136">
        <v>18</v>
      </c>
      <c r="P19" s="136">
        <v>21</v>
      </c>
      <c r="Q19" s="136">
        <v>22</v>
      </c>
      <c r="R19" s="36"/>
      <c r="S19" s="36"/>
    </row>
    <row r="20" spans="1:19" ht="14.25" x14ac:dyDescent="0.2">
      <c r="A20" s="14" t="s">
        <v>21</v>
      </c>
      <c r="B20" s="138">
        <f t="shared" ref="B20:M20" si="1">B19/B12</f>
        <v>0.21052631578947367</v>
      </c>
      <c r="C20" s="138">
        <f t="shared" si="1"/>
        <v>0.25925925925925924</v>
      </c>
      <c r="D20" s="138">
        <f t="shared" si="1"/>
        <v>0.33333333333333331</v>
      </c>
      <c r="E20" s="138">
        <f t="shared" si="1"/>
        <v>0.25</v>
      </c>
      <c r="F20" s="138">
        <f t="shared" si="1"/>
        <v>0.41025641025641024</v>
      </c>
      <c r="G20" s="138">
        <f t="shared" si="1"/>
        <v>0.26923076923076922</v>
      </c>
      <c r="H20" s="138">
        <f t="shared" si="1"/>
        <v>0.29411764705882354</v>
      </c>
      <c r="I20" s="138">
        <f t="shared" si="1"/>
        <v>0.23809523809523808</v>
      </c>
      <c r="J20" s="138">
        <f t="shared" si="1"/>
        <v>3.7037037037037035E-2</v>
      </c>
      <c r="K20" s="138">
        <f t="shared" si="1"/>
        <v>0.3235294117647059</v>
      </c>
      <c r="L20" s="155">
        <f t="shared" si="1"/>
        <v>0.15384615384615385</v>
      </c>
      <c r="M20" s="155">
        <f t="shared" si="1"/>
        <v>0.11764705882352941</v>
      </c>
      <c r="N20" s="154">
        <f>N19/N12</f>
        <v>0.375</v>
      </c>
      <c r="O20" s="154">
        <f>O19/O12</f>
        <v>0.42857142857142855</v>
      </c>
      <c r="P20" s="139">
        <f>P19/P12</f>
        <v>0.58333333333333337</v>
      </c>
      <c r="Q20" s="139">
        <f>Q19/Q12</f>
        <v>0.55000000000000004</v>
      </c>
      <c r="R20" s="66"/>
      <c r="S20" s="66"/>
    </row>
    <row r="21" spans="1:19" ht="51.75" customHeight="1" x14ac:dyDescent="0.2">
      <c r="A21" s="11"/>
      <c r="B21" s="83" t="s">
        <v>179</v>
      </c>
      <c r="C21" s="83" t="s">
        <v>180</v>
      </c>
      <c r="D21" s="83" t="s">
        <v>181</v>
      </c>
      <c r="E21" s="83" t="s">
        <v>182</v>
      </c>
      <c r="F21" s="84" t="s">
        <v>183</v>
      </c>
      <c r="G21" s="16" t="s">
        <v>184</v>
      </c>
      <c r="H21" s="16" t="s">
        <v>185</v>
      </c>
      <c r="I21" s="16" t="s">
        <v>186</v>
      </c>
      <c r="J21" s="16" t="s">
        <v>187</v>
      </c>
      <c r="K21" s="16" t="s">
        <v>188</v>
      </c>
      <c r="L21" s="16" t="s">
        <v>189</v>
      </c>
      <c r="M21" s="16" t="s">
        <v>122</v>
      </c>
      <c r="N21" s="16" t="s">
        <v>55</v>
      </c>
      <c r="O21" s="16" t="s">
        <v>97</v>
      </c>
      <c r="P21" s="16" t="s">
        <v>109</v>
      </c>
      <c r="Q21" s="16" t="s">
        <v>117</v>
      </c>
      <c r="R21" s="16" t="s">
        <v>125</v>
      </c>
      <c r="S21" s="16" t="s">
        <v>215</v>
      </c>
    </row>
    <row r="22" spans="1:19" ht="25.5" x14ac:dyDescent="0.2">
      <c r="A22" s="88" t="s">
        <v>60</v>
      </c>
      <c r="B22" s="135">
        <v>12</v>
      </c>
      <c r="C22" s="135">
        <v>14</v>
      </c>
      <c r="D22" s="136">
        <v>23</v>
      </c>
      <c r="E22" s="136">
        <v>20</v>
      </c>
      <c r="F22" s="136">
        <v>26</v>
      </c>
      <c r="G22" s="136">
        <v>12</v>
      </c>
      <c r="H22" s="136">
        <v>19</v>
      </c>
      <c r="I22" s="136">
        <v>19</v>
      </c>
      <c r="J22" s="136">
        <v>14</v>
      </c>
      <c r="K22" s="136">
        <v>15</v>
      </c>
      <c r="L22" s="137">
        <v>11</v>
      </c>
      <c r="M22" s="137">
        <v>17</v>
      </c>
      <c r="N22" s="137">
        <v>21</v>
      </c>
      <c r="O22" s="137">
        <v>30</v>
      </c>
      <c r="P22" s="137">
        <v>29</v>
      </c>
      <c r="Q22" s="36"/>
      <c r="R22" s="36"/>
      <c r="S22" s="36"/>
    </row>
    <row r="23" spans="1:19" ht="24" x14ac:dyDescent="0.2">
      <c r="A23" s="134" t="s">
        <v>22</v>
      </c>
      <c r="B23" s="138">
        <f t="shared" ref="B23:M23" si="2">B22/B12</f>
        <v>0.31578947368421051</v>
      </c>
      <c r="C23" s="138">
        <f t="shared" si="2"/>
        <v>0.51851851851851849</v>
      </c>
      <c r="D23" s="138">
        <f t="shared" si="2"/>
        <v>0.69696969696969702</v>
      </c>
      <c r="E23" s="138">
        <f t="shared" si="2"/>
        <v>0.5</v>
      </c>
      <c r="F23" s="138">
        <f t="shared" si="2"/>
        <v>0.66666666666666663</v>
      </c>
      <c r="G23" s="138">
        <f t="shared" si="2"/>
        <v>0.46153846153846156</v>
      </c>
      <c r="H23" s="138">
        <f t="shared" si="2"/>
        <v>0.55882352941176472</v>
      </c>
      <c r="I23" s="138">
        <f t="shared" si="2"/>
        <v>0.45238095238095238</v>
      </c>
      <c r="J23" s="138">
        <f t="shared" si="2"/>
        <v>0.51851851851851849</v>
      </c>
      <c r="K23" s="138">
        <f t="shared" si="2"/>
        <v>0.44117647058823528</v>
      </c>
      <c r="L23" s="138">
        <f t="shared" si="2"/>
        <v>0.42307692307692307</v>
      </c>
      <c r="M23" s="139">
        <f t="shared" si="2"/>
        <v>0.5</v>
      </c>
      <c r="N23" s="139">
        <f>N22/N12</f>
        <v>0.65625</v>
      </c>
      <c r="O23" s="139">
        <f>O22/O12</f>
        <v>0.7142857142857143</v>
      </c>
      <c r="P23" s="139">
        <f>P22/P12</f>
        <v>0.80555555555555558</v>
      </c>
      <c r="Q23" s="66"/>
      <c r="R23" s="66"/>
      <c r="S23" s="66"/>
    </row>
    <row r="24" spans="1:19" ht="47.25" customHeight="1" x14ac:dyDescent="0.2">
      <c r="A24" s="11"/>
      <c r="B24" s="83" t="s">
        <v>180</v>
      </c>
      <c r="C24" s="83" t="s">
        <v>181</v>
      </c>
      <c r="D24" s="83" t="s">
        <v>182</v>
      </c>
      <c r="E24" s="84" t="s">
        <v>183</v>
      </c>
      <c r="F24" s="16" t="s">
        <v>184</v>
      </c>
      <c r="G24" s="16" t="s">
        <v>185</v>
      </c>
      <c r="H24" s="16" t="s">
        <v>186</v>
      </c>
      <c r="I24" s="16" t="s">
        <v>187</v>
      </c>
      <c r="J24" s="16" t="s">
        <v>188</v>
      </c>
      <c r="K24" s="16" t="s">
        <v>189</v>
      </c>
      <c r="L24" s="16" t="s">
        <v>122</v>
      </c>
      <c r="M24" s="16" t="s">
        <v>55</v>
      </c>
      <c r="N24" s="16" t="s">
        <v>97</v>
      </c>
      <c r="O24" s="16" t="s">
        <v>109</v>
      </c>
      <c r="P24" s="16" t="s">
        <v>117</v>
      </c>
      <c r="Q24" s="16" t="s">
        <v>125</v>
      </c>
      <c r="R24" s="16" t="s">
        <v>215</v>
      </c>
      <c r="S24" s="16" t="s">
        <v>216</v>
      </c>
    </row>
    <row r="25" spans="1:19" ht="25.5" x14ac:dyDescent="0.2">
      <c r="A25" s="88" t="s">
        <v>61</v>
      </c>
      <c r="B25" s="135">
        <v>19</v>
      </c>
      <c r="C25" s="135">
        <v>14</v>
      </c>
      <c r="D25" s="136">
        <v>31</v>
      </c>
      <c r="E25" s="136">
        <v>22</v>
      </c>
      <c r="F25" s="136">
        <v>28</v>
      </c>
      <c r="G25" s="136">
        <v>12</v>
      </c>
      <c r="H25" s="136">
        <v>21</v>
      </c>
      <c r="I25" s="136">
        <v>23</v>
      </c>
      <c r="J25" s="137">
        <v>18</v>
      </c>
      <c r="K25" s="137">
        <v>21</v>
      </c>
      <c r="L25" s="137">
        <v>15</v>
      </c>
      <c r="M25" s="137">
        <v>22</v>
      </c>
      <c r="N25" s="137">
        <v>22</v>
      </c>
      <c r="O25" s="137">
        <v>33</v>
      </c>
      <c r="P25" s="36"/>
      <c r="Q25" s="36"/>
      <c r="R25" s="36"/>
      <c r="S25" s="36"/>
    </row>
    <row r="26" spans="1:19" ht="24" x14ac:dyDescent="0.2">
      <c r="A26" s="134" t="s">
        <v>19</v>
      </c>
      <c r="B26" s="138">
        <f t="shared" ref="B26:M26" si="3">B25/B12</f>
        <v>0.5</v>
      </c>
      <c r="C26" s="138">
        <f t="shared" si="3"/>
        <v>0.51851851851851849</v>
      </c>
      <c r="D26" s="138">
        <f t="shared" si="3"/>
        <v>0.93939393939393945</v>
      </c>
      <c r="E26" s="138">
        <f t="shared" si="3"/>
        <v>0.55000000000000004</v>
      </c>
      <c r="F26" s="138">
        <f t="shared" si="3"/>
        <v>0.71794871794871795</v>
      </c>
      <c r="G26" s="138">
        <f t="shared" si="3"/>
        <v>0.46153846153846156</v>
      </c>
      <c r="H26" s="138">
        <f t="shared" si="3"/>
        <v>0.61764705882352944</v>
      </c>
      <c r="I26" s="138">
        <f t="shared" si="3"/>
        <v>0.54761904761904767</v>
      </c>
      <c r="J26" s="138">
        <f t="shared" si="3"/>
        <v>0.66666666666666663</v>
      </c>
      <c r="K26" s="138">
        <f t="shared" si="3"/>
        <v>0.61764705882352944</v>
      </c>
      <c r="L26" s="139">
        <f t="shared" si="3"/>
        <v>0.57692307692307687</v>
      </c>
      <c r="M26" s="139">
        <f t="shared" si="3"/>
        <v>0.6470588235294118</v>
      </c>
      <c r="N26" s="139">
        <f t="shared" ref="N26:O26" si="4">N25/N12</f>
        <v>0.6875</v>
      </c>
      <c r="O26" s="139">
        <f t="shared" si="4"/>
        <v>0.7857142857142857</v>
      </c>
      <c r="P26" s="66"/>
      <c r="Q26" s="66"/>
      <c r="R26" s="66"/>
      <c r="S26" s="66"/>
    </row>
    <row r="27" spans="1:19" ht="48" customHeight="1" x14ac:dyDescent="0.2">
      <c r="A27" s="11"/>
      <c r="B27" s="83" t="s">
        <v>181</v>
      </c>
      <c r="C27" s="83" t="s">
        <v>182</v>
      </c>
      <c r="D27" s="84" t="s">
        <v>183</v>
      </c>
      <c r="E27" s="16" t="s">
        <v>184</v>
      </c>
      <c r="F27" s="16" t="s">
        <v>185</v>
      </c>
      <c r="G27" s="16" t="s">
        <v>186</v>
      </c>
      <c r="H27" s="16" t="s">
        <v>187</v>
      </c>
      <c r="I27" s="16" t="s">
        <v>188</v>
      </c>
      <c r="J27" s="16" t="s">
        <v>189</v>
      </c>
      <c r="K27" s="16" t="s">
        <v>122</v>
      </c>
      <c r="L27" s="16" t="s">
        <v>55</v>
      </c>
      <c r="M27" s="16" t="s">
        <v>97</v>
      </c>
      <c r="N27" s="16" t="s">
        <v>109</v>
      </c>
      <c r="O27" s="16" t="s">
        <v>117</v>
      </c>
      <c r="P27" s="16" t="s">
        <v>125</v>
      </c>
      <c r="Q27" s="16" t="s">
        <v>215</v>
      </c>
      <c r="R27" s="16" t="s">
        <v>216</v>
      </c>
      <c r="S27" s="16" t="s">
        <v>234</v>
      </c>
    </row>
    <row r="28" spans="1:19" ht="25.5" x14ac:dyDescent="0.2">
      <c r="A28" s="88" t="s">
        <v>62</v>
      </c>
      <c r="B28" s="135">
        <v>21</v>
      </c>
      <c r="C28" s="135">
        <v>15</v>
      </c>
      <c r="D28" s="136">
        <v>31</v>
      </c>
      <c r="E28" s="136">
        <v>23</v>
      </c>
      <c r="F28" s="136">
        <v>30</v>
      </c>
      <c r="G28" s="136">
        <v>13</v>
      </c>
      <c r="H28" s="136">
        <v>21</v>
      </c>
      <c r="I28" s="136">
        <v>23</v>
      </c>
      <c r="J28" s="136">
        <v>19</v>
      </c>
      <c r="K28" s="136">
        <v>22</v>
      </c>
      <c r="L28" s="136">
        <v>16</v>
      </c>
      <c r="M28" s="136">
        <v>22</v>
      </c>
      <c r="N28" s="136">
        <v>22</v>
      </c>
      <c r="O28" s="36"/>
      <c r="P28" s="36"/>
      <c r="Q28" s="36"/>
      <c r="R28" s="36"/>
      <c r="S28" s="36"/>
    </row>
    <row r="29" spans="1:19" ht="24" x14ac:dyDescent="0.2">
      <c r="A29" s="134" t="s">
        <v>24</v>
      </c>
      <c r="B29" s="138">
        <f t="shared" ref="B29:L29" si="5">B28/B12</f>
        <v>0.55263157894736847</v>
      </c>
      <c r="C29" s="138">
        <f t="shared" si="5"/>
        <v>0.55555555555555558</v>
      </c>
      <c r="D29" s="138">
        <f t="shared" si="5"/>
        <v>0.93939393939393945</v>
      </c>
      <c r="E29" s="138">
        <f t="shared" si="5"/>
        <v>0.57499999999999996</v>
      </c>
      <c r="F29" s="138">
        <f t="shared" si="5"/>
        <v>0.76923076923076927</v>
      </c>
      <c r="G29" s="138">
        <f t="shared" si="5"/>
        <v>0.5</v>
      </c>
      <c r="H29" s="138">
        <f t="shared" si="5"/>
        <v>0.61764705882352944</v>
      </c>
      <c r="I29" s="138">
        <f t="shared" si="5"/>
        <v>0.54761904761904767</v>
      </c>
      <c r="J29" s="138">
        <f t="shared" si="5"/>
        <v>0.70370370370370372</v>
      </c>
      <c r="K29" s="139">
        <f t="shared" si="5"/>
        <v>0.6470588235294118</v>
      </c>
      <c r="L29" s="139">
        <f t="shared" si="5"/>
        <v>0.61538461538461542</v>
      </c>
      <c r="M29" s="139">
        <f t="shared" ref="M29:N29" si="6">M28/M12</f>
        <v>0.6470588235294118</v>
      </c>
      <c r="N29" s="139">
        <f t="shared" si="6"/>
        <v>0.6875</v>
      </c>
      <c r="O29" s="66"/>
      <c r="P29" s="66"/>
      <c r="Q29" s="66"/>
      <c r="R29" s="66"/>
      <c r="S29" s="66"/>
    </row>
    <row r="30" spans="1:19" ht="50.25" customHeight="1" x14ac:dyDescent="0.2">
      <c r="A30" s="11"/>
      <c r="B30" s="16" t="s">
        <v>109</v>
      </c>
      <c r="C30" s="16" t="s">
        <v>109</v>
      </c>
      <c r="D30" s="16" t="s">
        <v>109</v>
      </c>
      <c r="E30" s="16" t="s">
        <v>109</v>
      </c>
      <c r="F30" s="16" t="s">
        <v>109</v>
      </c>
      <c r="G30" s="16" t="s">
        <v>109</v>
      </c>
      <c r="H30" s="16" t="s">
        <v>109</v>
      </c>
      <c r="I30" s="16" t="s">
        <v>109</v>
      </c>
      <c r="J30" s="16" t="s">
        <v>109</v>
      </c>
      <c r="K30" s="16" t="s">
        <v>109</v>
      </c>
      <c r="L30" s="16" t="s">
        <v>109</v>
      </c>
      <c r="M30" s="16" t="s">
        <v>109</v>
      </c>
      <c r="N30" s="16"/>
      <c r="O30" s="16"/>
      <c r="P30" s="16"/>
      <c r="Q30" s="16"/>
      <c r="R30" s="16"/>
      <c r="S30" s="16"/>
    </row>
    <row r="31" spans="1:19" ht="25.5" x14ac:dyDescent="0.2">
      <c r="A31" s="88" t="s">
        <v>93</v>
      </c>
      <c r="B31" s="135">
        <v>26</v>
      </c>
      <c r="C31" s="135">
        <v>22</v>
      </c>
      <c r="D31" s="136">
        <v>33</v>
      </c>
      <c r="E31" s="137">
        <v>29</v>
      </c>
      <c r="F31" s="137" t="s">
        <v>190</v>
      </c>
      <c r="G31" s="137">
        <v>17</v>
      </c>
      <c r="H31" s="137">
        <v>24</v>
      </c>
      <c r="I31" s="137">
        <v>26</v>
      </c>
      <c r="J31" s="137">
        <v>21</v>
      </c>
      <c r="K31" s="137">
        <v>22</v>
      </c>
      <c r="L31" s="137">
        <v>16</v>
      </c>
      <c r="M31" s="137">
        <v>22</v>
      </c>
      <c r="N31" s="36"/>
      <c r="O31" s="36"/>
      <c r="P31" s="36"/>
      <c r="Q31" s="36"/>
      <c r="R31" s="36"/>
      <c r="S31" s="36"/>
    </row>
    <row r="32" spans="1:19" ht="14.25" x14ac:dyDescent="0.2">
      <c r="A32" s="37" t="s">
        <v>92</v>
      </c>
      <c r="B32" s="138">
        <f t="shared" ref="B32:K32" si="7">B31/B12</f>
        <v>0.68421052631578949</v>
      </c>
      <c r="C32" s="138">
        <f t="shared" si="7"/>
        <v>0.81481481481481477</v>
      </c>
      <c r="D32" s="138">
        <f t="shared" si="7"/>
        <v>1</v>
      </c>
      <c r="E32" s="138">
        <f t="shared" si="7"/>
        <v>0.72499999999999998</v>
      </c>
      <c r="F32" s="138">
        <f t="shared" si="7"/>
        <v>0.79487179487179482</v>
      </c>
      <c r="G32" s="138">
        <f t="shared" si="7"/>
        <v>0.65384615384615385</v>
      </c>
      <c r="H32" s="138">
        <f t="shared" si="7"/>
        <v>0.70588235294117652</v>
      </c>
      <c r="I32" s="138">
        <f t="shared" si="7"/>
        <v>0.61904761904761907</v>
      </c>
      <c r="J32" s="139">
        <f t="shared" si="7"/>
        <v>0.77777777777777779</v>
      </c>
      <c r="K32" s="139">
        <f t="shared" si="7"/>
        <v>0.6470588235294118</v>
      </c>
      <c r="L32" s="139">
        <f t="shared" ref="L32:M32" si="8">L31/L12</f>
        <v>0.61538461538461542</v>
      </c>
      <c r="M32" s="139">
        <f t="shared" si="8"/>
        <v>0.6470588235294118</v>
      </c>
      <c r="N32" s="66"/>
      <c r="O32" s="66"/>
      <c r="P32" s="66"/>
      <c r="Q32" s="66"/>
      <c r="R32" s="66"/>
      <c r="S32" s="66"/>
    </row>
    <row r="33" spans="1:15" x14ac:dyDescent="0.2">
      <c r="A33" s="1" t="s">
        <v>236</v>
      </c>
    </row>
    <row r="34" spans="1:15" x14ac:dyDescent="0.2">
      <c r="A34" s="89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</sheetData>
  <phoneticPr fontId="14" type="noConversion"/>
  <printOptions horizontalCentered="1"/>
  <pageMargins left="0.35" right="0.35" top="0.5" bottom="0.5" header="0.5" footer="0.25"/>
  <pageSetup scale="65" orientation="landscape" r:id="rId1"/>
  <headerFooter alignWithMargins="0">
    <oddFooter xml:space="preserve">&amp;L&amp;8MES retention and graduation&amp;R&amp;8Institutional Research &amp; Assessment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58"/>
  <sheetViews>
    <sheetView tabSelected="1" zoomScaleNormal="100" zoomScaleSheetLayoutView="100" workbookViewId="0">
      <pane xSplit="8" ySplit="3" topLeftCell="N10" activePane="bottomRight" state="frozen"/>
      <selection pane="topRight" activeCell="I1" sqref="I1"/>
      <selection pane="bottomLeft" activeCell="A4" sqref="A4"/>
      <selection pane="bottomRight" activeCell="P2" sqref="P2"/>
    </sheetView>
  </sheetViews>
  <sheetFormatPr defaultRowHeight="12.75" x14ac:dyDescent="0.2"/>
  <cols>
    <col min="1" max="1" width="30.140625" customWidth="1"/>
    <col min="2" max="2" width="0" hidden="1" customWidth="1"/>
    <col min="3" max="8" width="9" hidden="1" customWidth="1"/>
    <col min="9" max="15" width="9" bestFit="1" customWidth="1"/>
    <col min="16" max="16" width="21" customWidth="1"/>
    <col min="17" max="17" width="14.28515625" customWidth="1"/>
    <col min="18" max="18" width="12.28515625" customWidth="1"/>
    <col min="19" max="19" width="8.7109375" customWidth="1"/>
  </cols>
  <sheetData>
    <row r="1" spans="1:22" ht="15.75" x14ac:dyDescent="0.25">
      <c r="A1" s="5" t="s">
        <v>26</v>
      </c>
      <c r="P1" t="s">
        <v>279</v>
      </c>
    </row>
    <row r="3" spans="1:22" x14ac:dyDescent="0.2">
      <c r="A3" s="2" t="s">
        <v>27</v>
      </c>
      <c r="B3" s="2" t="s">
        <v>28</v>
      </c>
      <c r="C3" s="2" t="s">
        <v>29</v>
      </c>
      <c r="D3" s="2" t="s">
        <v>30</v>
      </c>
      <c r="E3" s="2" t="s">
        <v>31</v>
      </c>
      <c r="F3" s="2" t="s">
        <v>52</v>
      </c>
      <c r="G3" s="2" t="s">
        <v>57</v>
      </c>
      <c r="H3" s="2" t="s">
        <v>82</v>
      </c>
      <c r="I3" s="2" t="s">
        <v>96</v>
      </c>
      <c r="J3" s="2" t="s">
        <v>106</v>
      </c>
      <c r="K3" s="2" t="s">
        <v>116</v>
      </c>
      <c r="L3" s="2" t="s">
        <v>123</v>
      </c>
      <c r="M3" s="2" t="s">
        <v>156</v>
      </c>
      <c r="N3" s="2" t="s">
        <v>225</v>
      </c>
      <c r="O3" s="2" t="s">
        <v>237</v>
      </c>
      <c r="P3" s="60" t="s">
        <v>241</v>
      </c>
      <c r="R3" s="60" t="s">
        <v>275</v>
      </c>
    </row>
    <row r="4" spans="1:22" ht="27.75" customHeight="1" x14ac:dyDescent="0.2">
      <c r="A4" s="24" t="s">
        <v>32</v>
      </c>
      <c r="B4" s="2">
        <f t="shared" ref="B4:G4" si="0">SUM(B6:B8)</f>
        <v>59</v>
      </c>
      <c r="C4" s="2">
        <f t="shared" si="0"/>
        <v>57</v>
      </c>
      <c r="D4" s="2">
        <f t="shared" si="0"/>
        <v>54</v>
      </c>
      <c r="E4" s="2">
        <f t="shared" si="0"/>
        <v>61</v>
      </c>
      <c r="F4" s="2">
        <f t="shared" si="0"/>
        <v>43</v>
      </c>
      <c r="G4" s="2">
        <f t="shared" si="0"/>
        <v>48</v>
      </c>
      <c r="H4" s="2">
        <f>SUM(H6:H8)</f>
        <v>43</v>
      </c>
      <c r="I4" s="2">
        <v>55</v>
      </c>
      <c r="J4" s="2">
        <v>61</v>
      </c>
      <c r="K4" s="2">
        <v>74</v>
      </c>
      <c r="L4" s="2">
        <v>81</v>
      </c>
      <c r="M4" s="2">
        <v>77</v>
      </c>
      <c r="N4" s="2">
        <v>85</v>
      </c>
      <c r="O4" s="163">
        <v>95</v>
      </c>
      <c r="P4" s="8">
        <v>103</v>
      </c>
      <c r="Q4" s="159"/>
      <c r="R4" t="s">
        <v>252</v>
      </c>
    </row>
    <row r="5" spans="1:22" ht="25.5" x14ac:dyDescent="0.2">
      <c r="A5" s="21" t="s">
        <v>33</v>
      </c>
      <c r="B5" s="21">
        <v>7</v>
      </c>
      <c r="C5" s="21">
        <v>6</v>
      </c>
      <c r="D5" s="21">
        <v>6</v>
      </c>
      <c r="E5" s="21">
        <v>3</v>
      </c>
      <c r="F5" s="18">
        <v>4</v>
      </c>
      <c r="G5" s="22">
        <v>3</v>
      </c>
      <c r="H5" s="22">
        <v>5</v>
      </c>
      <c r="I5" s="22">
        <v>7</v>
      </c>
      <c r="J5" s="22">
        <v>6</v>
      </c>
      <c r="K5" s="22">
        <v>12</v>
      </c>
      <c r="L5" s="22">
        <v>8</v>
      </c>
      <c r="M5" s="164">
        <v>20</v>
      </c>
      <c r="N5" s="156">
        <v>14</v>
      </c>
      <c r="O5" s="156">
        <v>13</v>
      </c>
      <c r="P5" s="18">
        <v>15</v>
      </c>
      <c r="R5" t="s">
        <v>253</v>
      </c>
    </row>
    <row r="6" spans="1:22" ht="25.5" x14ac:dyDescent="0.2">
      <c r="A6" s="53" t="s">
        <v>65</v>
      </c>
      <c r="B6" s="53">
        <v>30</v>
      </c>
      <c r="C6" s="53">
        <v>26</v>
      </c>
      <c r="D6" s="53">
        <v>24</v>
      </c>
      <c r="E6" s="53">
        <v>31</v>
      </c>
      <c r="F6" s="54">
        <v>29</v>
      </c>
      <c r="G6" s="55">
        <v>31</v>
      </c>
      <c r="H6" s="55">
        <v>22</v>
      </c>
      <c r="I6" s="55">
        <v>35</v>
      </c>
      <c r="J6" s="55">
        <v>31</v>
      </c>
      <c r="K6" s="55">
        <v>42</v>
      </c>
      <c r="L6" s="55">
        <v>39</v>
      </c>
      <c r="M6" s="55">
        <v>36</v>
      </c>
      <c r="N6" s="157">
        <v>41</v>
      </c>
      <c r="O6" s="165">
        <v>46</v>
      </c>
      <c r="P6" s="45">
        <v>58</v>
      </c>
    </row>
    <row r="7" spans="1:22" ht="25.5" x14ac:dyDescent="0.2">
      <c r="A7" s="21" t="s">
        <v>34</v>
      </c>
      <c r="B7" s="21">
        <v>24</v>
      </c>
      <c r="C7" s="21">
        <v>26</v>
      </c>
      <c r="D7" s="21">
        <v>23</v>
      </c>
      <c r="E7" s="23">
        <v>22</v>
      </c>
      <c r="F7" s="22">
        <v>13</v>
      </c>
      <c r="G7" s="22">
        <v>12</v>
      </c>
      <c r="H7" s="22">
        <v>18</v>
      </c>
      <c r="I7" s="22">
        <v>18</v>
      </c>
      <c r="J7" s="22">
        <v>26</v>
      </c>
      <c r="K7" s="22">
        <v>28</v>
      </c>
      <c r="L7" s="46">
        <v>37</v>
      </c>
      <c r="M7" s="46">
        <v>33</v>
      </c>
      <c r="N7" s="50">
        <v>36</v>
      </c>
      <c r="O7" s="165">
        <v>40</v>
      </c>
      <c r="P7" s="18">
        <v>42</v>
      </c>
      <c r="R7">
        <f>100*Q12</f>
        <v>84.805303903343116</v>
      </c>
    </row>
    <row r="8" spans="1:22" ht="25.5" x14ac:dyDescent="0.2">
      <c r="A8" s="53" t="s">
        <v>66</v>
      </c>
      <c r="B8" s="53">
        <v>5</v>
      </c>
      <c r="C8" s="53">
        <v>5</v>
      </c>
      <c r="D8" s="53">
        <v>7</v>
      </c>
      <c r="E8" s="53">
        <v>8</v>
      </c>
      <c r="F8" s="54">
        <v>1</v>
      </c>
      <c r="G8" s="55">
        <v>5</v>
      </c>
      <c r="H8" s="55">
        <v>3</v>
      </c>
      <c r="I8" s="55">
        <v>2</v>
      </c>
      <c r="J8" s="55">
        <v>4</v>
      </c>
      <c r="K8" s="55">
        <v>4</v>
      </c>
      <c r="L8" s="55">
        <v>5</v>
      </c>
      <c r="M8" s="55">
        <v>8</v>
      </c>
      <c r="N8" s="157">
        <v>8</v>
      </c>
      <c r="O8" s="165">
        <v>9</v>
      </c>
      <c r="P8" s="171">
        <v>2</v>
      </c>
      <c r="U8">
        <f>Q12*94</f>
        <v>79.716985669142531</v>
      </c>
    </row>
    <row r="9" spans="1:22" x14ac:dyDescent="0.2">
      <c r="G9" s="25"/>
      <c r="H9" s="25"/>
      <c r="I9" s="25"/>
      <c r="J9" s="25"/>
      <c r="K9" s="25"/>
      <c r="L9" s="25"/>
      <c r="M9" s="25"/>
      <c r="N9" s="25"/>
      <c r="O9" s="25"/>
    </row>
    <row r="10" spans="1:22" ht="26.25" customHeight="1" x14ac:dyDescent="0.2">
      <c r="A10" s="2" t="s">
        <v>35</v>
      </c>
      <c r="B10" s="2" t="s">
        <v>28</v>
      </c>
      <c r="C10" s="2" t="s">
        <v>29</v>
      </c>
      <c r="D10" s="2" t="s">
        <v>30</v>
      </c>
      <c r="E10" s="2" t="s">
        <v>31</v>
      </c>
      <c r="F10" s="2" t="s">
        <v>52</v>
      </c>
      <c r="G10" s="2" t="s">
        <v>57</v>
      </c>
      <c r="H10" s="2" t="s">
        <v>82</v>
      </c>
      <c r="I10" s="2" t="s">
        <v>96</v>
      </c>
      <c r="J10" s="2" t="s">
        <v>106</v>
      </c>
      <c r="K10" s="2" t="s">
        <v>116</v>
      </c>
      <c r="L10" s="2" t="s">
        <v>123</v>
      </c>
      <c r="M10" s="2" t="s">
        <v>156</v>
      </c>
      <c r="N10" s="2" t="s">
        <v>225</v>
      </c>
      <c r="O10" s="2" t="s">
        <v>237</v>
      </c>
      <c r="P10" s="172" t="s">
        <v>242</v>
      </c>
      <c r="Q10" s="172" t="s">
        <v>243</v>
      </c>
      <c r="S10" s="178" t="s">
        <v>251</v>
      </c>
    </row>
    <row r="11" spans="1:22" ht="24.75" customHeight="1" x14ac:dyDescent="0.2">
      <c r="A11" s="24" t="s">
        <v>67</v>
      </c>
      <c r="B11" s="2">
        <f t="shared" ref="B11:G11" si="1">B15+B17+B19</f>
        <v>57</v>
      </c>
      <c r="C11" s="2">
        <f t="shared" si="1"/>
        <v>53</v>
      </c>
      <c r="D11" s="2">
        <f t="shared" si="1"/>
        <v>50</v>
      </c>
      <c r="E11" s="2">
        <f t="shared" si="1"/>
        <v>61</v>
      </c>
      <c r="F11" s="2">
        <f t="shared" si="1"/>
        <v>41</v>
      </c>
      <c r="G11" s="2">
        <f t="shared" si="1"/>
        <v>47</v>
      </c>
      <c r="H11" s="2">
        <f>H15+H17+H19</f>
        <v>42</v>
      </c>
      <c r="I11" s="2">
        <v>50</v>
      </c>
      <c r="J11" s="2">
        <v>60</v>
      </c>
      <c r="K11" s="2">
        <v>69</v>
      </c>
      <c r="L11" s="2">
        <v>67</v>
      </c>
      <c r="M11" s="2">
        <v>66</v>
      </c>
      <c r="N11" s="2">
        <v>70</v>
      </c>
      <c r="O11" s="163">
        <v>76</v>
      </c>
      <c r="P11" s="185">
        <v>82</v>
      </c>
      <c r="Q11" s="174">
        <f>Q12*P4</f>
        <v>87.349463020443409</v>
      </c>
      <c r="U11">
        <f>0.6*75</f>
        <v>45</v>
      </c>
    </row>
    <row r="12" spans="1:22" x14ac:dyDescent="0.2">
      <c r="A12" s="24" t="s">
        <v>36</v>
      </c>
      <c r="B12" s="29">
        <f t="shared" ref="B12:M12" si="2">B11/B4</f>
        <v>0.96610169491525422</v>
      </c>
      <c r="C12" s="29">
        <f t="shared" si="2"/>
        <v>0.92982456140350878</v>
      </c>
      <c r="D12" s="29">
        <f t="shared" si="2"/>
        <v>0.92592592592592593</v>
      </c>
      <c r="E12" s="29">
        <f t="shared" si="2"/>
        <v>1</v>
      </c>
      <c r="F12" s="29">
        <f t="shared" si="2"/>
        <v>0.95348837209302328</v>
      </c>
      <c r="G12" s="29">
        <f t="shared" si="2"/>
        <v>0.97916666666666663</v>
      </c>
      <c r="H12" s="29">
        <f t="shared" si="2"/>
        <v>0.97674418604651159</v>
      </c>
      <c r="I12" s="29">
        <f t="shared" si="2"/>
        <v>0.90909090909090906</v>
      </c>
      <c r="J12" s="29">
        <f t="shared" si="2"/>
        <v>0.98360655737704916</v>
      </c>
      <c r="K12" s="29">
        <f t="shared" si="2"/>
        <v>0.93243243243243246</v>
      </c>
      <c r="L12" s="29">
        <f t="shared" si="2"/>
        <v>0.8271604938271605</v>
      </c>
      <c r="M12" s="29">
        <f t="shared" si="2"/>
        <v>0.8571428571428571</v>
      </c>
      <c r="N12" s="29">
        <f t="shared" ref="N12:O12" si="3">N11/N4</f>
        <v>0.82352941176470584</v>
      </c>
      <c r="O12" s="166">
        <f t="shared" si="3"/>
        <v>0.8</v>
      </c>
      <c r="P12" s="189">
        <f>P11/P4</f>
        <v>0.79611650485436891</v>
      </c>
      <c r="Q12" s="173">
        <f>AVERAGE(K12:O12)</f>
        <v>0.84805303903343121</v>
      </c>
      <c r="R12" t="s">
        <v>244</v>
      </c>
      <c r="U12">
        <f>0.6*80</f>
        <v>48</v>
      </c>
    </row>
    <row r="13" spans="1:22" ht="25.5" x14ac:dyDescent="0.2">
      <c r="A13" s="44" t="s">
        <v>37</v>
      </c>
      <c r="B13" s="44">
        <v>7</v>
      </c>
      <c r="C13" s="44">
        <v>5</v>
      </c>
      <c r="D13" s="44">
        <v>5</v>
      </c>
      <c r="E13" s="44">
        <v>3</v>
      </c>
      <c r="F13" s="45">
        <v>4</v>
      </c>
      <c r="G13" s="46">
        <v>3</v>
      </c>
      <c r="H13" s="46">
        <v>5</v>
      </c>
      <c r="I13" s="46">
        <v>5</v>
      </c>
      <c r="J13" s="46">
        <v>6</v>
      </c>
      <c r="K13" s="46">
        <v>11</v>
      </c>
      <c r="L13" s="46">
        <v>5</v>
      </c>
      <c r="M13" s="164">
        <v>19</v>
      </c>
      <c r="N13" s="50">
        <v>11</v>
      </c>
      <c r="O13" s="50">
        <v>11</v>
      </c>
      <c r="P13" s="186">
        <v>10</v>
      </c>
      <c r="Q13" s="174">
        <f>Q14*P5</f>
        <v>12.370604395604392</v>
      </c>
      <c r="V13" s="179" t="s">
        <v>274</v>
      </c>
    </row>
    <row r="14" spans="1:22" x14ac:dyDescent="0.2">
      <c r="A14" s="47" t="s">
        <v>38</v>
      </c>
      <c r="B14" s="48">
        <f t="shared" ref="B14:M14" si="4">B13/B5</f>
        <v>1</v>
      </c>
      <c r="C14" s="48">
        <f t="shared" si="4"/>
        <v>0.83333333333333337</v>
      </c>
      <c r="D14" s="48">
        <f t="shared" si="4"/>
        <v>0.83333333333333337</v>
      </c>
      <c r="E14" s="48">
        <f t="shared" si="4"/>
        <v>1</v>
      </c>
      <c r="F14" s="48">
        <f t="shared" si="4"/>
        <v>1</v>
      </c>
      <c r="G14" s="49">
        <f t="shared" si="4"/>
        <v>1</v>
      </c>
      <c r="H14" s="49">
        <f t="shared" si="4"/>
        <v>1</v>
      </c>
      <c r="I14" s="49">
        <f t="shared" si="4"/>
        <v>0.7142857142857143</v>
      </c>
      <c r="J14" s="49">
        <f t="shared" si="4"/>
        <v>1</v>
      </c>
      <c r="K14" s="49">
        <f t="shared" si="4"/>
        <v>0.91666666666666663</v>
      </c>
      <c r="L14" s="167">
        <f t="shared" si="4"/>
        <v>0.625</v>
      </c>
      <c r="M14" s="49">
        <f t="shared" si="4"/>
        <v>0.95</v>
      </c>
      <c r="N14" s="49">
        <f t="shared" ref="N14:O14" si="5">N13/N5</f>
        <v>0.7857142857142857</v>
      </c>
      <c r="O14" s="49">
        <f t="shared" si="5"/>
        <v>0.84615384615384615</v>
      </c>
      <c r="P14" s="187">
        <f>P13/P5</f>
        <v>0.66666666666666663</v>
      </c>
      <c r="Q14" s="173">
        <f>AVERAGE(K14:O14)</f>
        <v>0.82470695970695951</v>
      </c>
      <c r="V14" s="179" t="s">
        <v>254</v>
      </c>
    </row>
    <row r="15" spans="1:22" x14ac:dyDescent="0.2">
      <c r="A15" s="53" t="s">
        <v>68</v>
      </c>
      <c r="B15" s="53">
        <v>29</v>
      </c>
      <c r="C15" s="53">
        <v>24</v>
      </c>
      <c r="D15" s="53">
        <v>22</v>
      </c>
      <c r="E15" s="53">
        <v>31</v>
      </c>
      <c r="F15" s="54">
        <v>27</v>
      </c>
      <c r="G15" s="55">
        <v>30</v>
      </c>
      <c r="H15" s="55">
        <v>21</v>
      </c>
      <c r="I15" s="55">
        <v>31</v>
      </c>
      <c r="J15" s="55">
        <v>30</v>
      </c>
      <c r="K15" s="164">
        <v>39</v>
      </c>
      <c r="L15" s="55">
        <v>32</v>
      </c>
      <c r="M15" s="55">
        <v>28</v>
      </c>
      <c r="N15" s="157">
        <v>37</v>
      </c>
      <c r="O15" s="157">
        <v>36</v>
      </c>
      <c r="P15" s="186">
        <v>44</v>
      </c>
      <c r="Q15" s="174">
        <f>Q16*P6</f>
        <v>48.858153064091553</v>
      </c>
      <c r="V15" s="179" t="s">
        <v>255</v>
      </c>
    </row>
    <row r="16" spans="1:22" x14ac:dyDescent="0.2">
      <c r="A16" s="30" t="s">
        <v>69</v>
      </c>
      <c r="B16" s="31">
        <f t="shared" ref="B16:M16" si="6">B15/B6</f>
        <v>0.96666666666666667</v>
      </c>
      <c r="C16" s="31">
        <f t="shared" si="6"/>
        <v>0.92307692307692313</v>
      </c>
      <c r="D16" s="31">
        <f t="shared" si="6"/>
        <v>0.91666666666666663</v>
      </c>
      <c r="E16" s="31">
        <f t="shared" si="6"/>
        <v>1</v>
      </c>
      <c r="F16" s="31">
        <f t="shared" si="6"/>
        <v>0.93103448275862066</v>
      </c>
      <c r="G16" s="31">
        <f t="shared" si="6"/>
        <v>0.967741935483871</v>
      </c>
      <c r="H16" s="31">
        <f t="shared" si="6"/>
        <v>0.95454545454545459</v>
      </c>
      <c r="I16" s="31">
        <f t="shared" si="6"/>
        <v>0.88571428571428568</v>
      </c>
      <c r="J16" s="31">
        <f t="shared" si="6"/>
        <v>0.967741935483871</v>
      </c>
      <c r="K16" s="31">
        <f t="shared" si="6"/>
        <v>0.9285714285714286</v>
      </c>
      <c r="L16" s="31">
        <f t="shared" si="6"/>
        <v>0.82051282051282048</v>
      </c>
      <c r="M16" s="168">
        <f t="shared" si="6"/>
        <v>0.77777777777777779</v>
      </c>
      <c r="N16" s="31">
        <f t="shared" ref="N16:O16" si="7">N15/N6</f>
        <v>0.90243902439024393</v>
      </c>
      <c r="O16" s="31">
        <f t="shared" si="7"/>
        <v>0.78260869565217395</v>
      </c>
      <c r="P16" s="190">
        <f>P15/P6</f>
        <v>0.75862068965517238</v>
      </c>
      <c r="Q16" s="173">
        <f>AVERAGE(K16:O16)</f>
        <v>0.84238194938088884</v>
      </c>
      <c r="V16" s="179" t="s">
        <v>256</v>
      </c>
    </row>
    <row r="17" spans="1:24" x14ac:dyDescent="0.2">
      <c r="A17" s="44" t="s">
        <v>39</v>
      </c>
      <c r="B17" s="44">
        <v>23</v>
      </c>
      <c r="C17" s="44">
        <v>24</v>
      </c>
      <c r="D17" s="44">
        <v>22</v>
      </c>
      <c r="E17" s="44">
        <v>22</v>
      </c>
      <c r="F17" s="50">
        <v>13</v>
      </c>
      <c r="G17" s="46">
        <v>12</v>
      </c>
      <c r="H17" s="46">
        <v>18</v>
      </c>
      <c r="I17" s="46">
        <v>17</v>
      </c>
      <c r="J17" s="46">
        <v>26</v>
      </c>
      <c r="K17" s="46">
        <v>26</v>
      </c>
      <c r="L17" s="46">
        <v>30</v>
      </c>
      <c r="M17" s="46">
        <v>31</v>
      </c>
      <c r="N17" s="50">
        <v>25</v>
      </c>
      <c r="O17" s="165">
        <v>32</v>
      </c>
      <c r="P17" s="186">
        <v>37</v>
      </c>
      <c r="Q17" s="174">
        <f>Q18*P7</f>
        <v>35.055053235053236</v>
      </c>
      <c r="V17" s="179" t="s">
        <v>257</v>
      </c>
    </row>
    <row r="18" spans="1:24" x14ac:dyDescent="0.2">
      <c r="A18" s="8" t="s">
        <v>40</v>
      </c>
      <c r="B18" s="51">
        <f t="shared" ref="B18:M18" si="8">B17/B7</f>
        <v>0.95833333333333337</v>
      </c>
      <c r="C18" s="51">
        <f t="shared" si="8"/>
        <v>0.92307692307692313</v>
      </c>
      <c r="D18" s="51">
        <f t="shared" si="8"/>
        <v>0.95652173913043481</v>
      </c>
      <c r="E18" s="51">
        <f t="shared" si="8"/>
        <v>1</v>
      </c>
      <c r="F18" s="51">
        <f t="shared" si="8"/>
        <v>1</v>
      </c>
      <c r="G18" s="52">
        <f t="shared" si="8"/>
        <v>1</v>
      </c>
      <c r="H18" s="52">
        <f t="shared" si="8"/>
        <v>1</v>
      </c>
      <c r="I18" s="52">
        <f t="shared" si="8"/>
        <v>0.94444444444444442</v>
      </c>
      <c r="J18" s="52">
        <f t="shared" si="8"/>
        <v>1</v>
      </c>
      <c r="K18" s="52">
        <f t="shared" si="8"/>
        <v>0.9285714285714286</v>
      </c>
      <c r="L18" s="52">
        <f t="shared" si="8"/>
        <v>0.81081081081081086</v>
      </c>
      <c r="M18" s="52">
        <f t="shared" si="8"/>
        <v>0.93939393939393945</v>
      </c>
      <c r="N18" s="169">
        <f t="shared" ref="N18:O18" si="9">N17/N7</f>
        <v>0.69444444444444442</v>
      </c>
      <c r="O18" s="52">
        <f t="shared" si="9"/>
        <v>0.8</v>
      </c>
      <c r="P18" s="191">
        <f>P17/P7</f>
        <v>0.88095238095238093</v>
      </c>
      <c r="Q18" s="173">
        <f>AVERAGE(K18:O18)</f>
        <v>0.83464412464412463</v>
      </c>
      <c r="T18">
        <f>5+7+6+10</f>
        <v>28</v>
      </c>
      <c r="V18" s="178" t="s">
        <v>258</v>
      </c>
    </row>
    <row r="19" spans="1:24" x14ac:dyDescent="0.2">
      <c r="A19" s="53" t="s">
        <v>70</v>
      </c>
      <c r="B19" s="53">
        <v>5</v>
      </c>
      <c r="C19" s="53">
        <v>5</v>
      </c>
      <c r="D19" s="53">
        <v>6</v>
      </c>
      <c r="E19" s="53">
        <v>8</v>
      </c>
      <c r="F19" s="54">
        <v>1</v>
      </c>
      <c r="G19" s="55">
        <v>5</v>
      </c>
      <c r="H19" s="55">
        <v>3</v>
      </c>
      <c r="I19" s="55">
        <v>2</v>
      </c>
      <c r="J19" s="55">
        <v>4</v>
      </c>
      <c r="K19" s="55">
        <v>4</v>
      </c>
      <c r="L19" s="55">
        <v>5</v>
      </c>
      <c r="M19" s="55">
        <v>7</v>
      </c>
      <c r="N19" s="165">
        <v>8</v>
      </c>
      <c r="O19" s="165">
        <v>8</v>
      </c>
      <c r="P19" s="188">
        <v>2</v>
      </c>
      <c r="Q19" s="174">
        <f>Q20*P8</f>
        <v>1.9055555555555557</v>
      </c>
      <c r="T19">
        <f>T18/5</f>
        <v>5.6</v>
      </c>
      <c r="V19" s="180" t="s">
        <v>259</v>
      </c>
    </row>
    <row r="20" spans="1:24" x14ac:dyDescent="0.2">
      <c r="A20" s="30" t="s">
        <v>71</v>
      </c>
      <c r="B20" s="31">
        <f t="shared" ref="B20:M20" si="10">B19/B8</f>
        <v>1</v>
      </c>
      <c r="C20" s="31">
        <f t="shared" si="10"/>
        <v>1</v>
      </c>
      <c r="D20" s="168">
        <f t="shared" si="10"/>
        <v>0.8571428571428571</v>
      </c>
      <c r="E20" s="31">
        <f t="shared" si="10"/>
        <v>1</v>
      </c>
      <c r="F20" s="31">
        <f t="shared" si="10"/>
        <v>1</v>
      </c>
      <c r="G20" s="31">
        <f t="shared" si="10"/>
        <v>1</v>
      </c>
      <c r="H20" s="31">
        <f t="shared" si="10"/>
        <v>1</v>
      </c>
      <c r="I20" s="31">
        <f t="shared" si="10"/>
        <v>1</v>
      </c>
      <c r="J20" s="31">
        <f t="shared" si="10"/>
        <v>1</v>
      </c>
      <c r="K20" s="31">
        <f t="shared" si="10"/>
        <v>1</v>
      </c>
      <c r="L20" s="31">
        <f t="shared" si="10"/>
        <v>1</v>
      </c>
      <c r="M20" s="31">
        <f t="shared" si="10"/>
        <v>0.875</v>
      </c>
      <c r="N20" s="31">
        <f t="shared" ref="N20:O20" si="11">N19/N8</f>
        <v>1</v>
      </c>
      <c r="O20" s="31">
        <f t="shared" si="11"/>
        <v>0.88888888888888884</v>
      </c>
      <c r="P20" s="192">
        <f>P19/P8</f>
        <v>1</v>
      </c>
      <c r="Q20" s="173">
        <f>AVERAGE(K20:O20)</f>
        <v>0.95277777777777783</v>
      </c>
      <c r="V20" s="180" t="s">
        <v>260</v>
      </c>
    </row>
    <row r="21" spans="1:24" x14ac:dyDescent="0.2">
      <c r="G21" s="25"/>
      <c r="H21" s="25"/>
      <c r="I21" s="25"/>
      <c r="J21" s="25"/>
      <c r="K21" s="25"/>
      <c r="L21" s="25"/>
      <c r="M21" s="25"/>
      <c r="N21" s="25"/>
      <c r="O21" s="25"/>
      <c r="V21" s="180" t="s">
        <v>269</v>
      </c>
    </row>
    <row r="22" spans="1:24" s="61" customFormat="1" ht="63.75" x14ac:dyDescent="0.2">
      <c r="A22" s="24" t="s">
        <v>41</v>
      </c>
      <c r="B22" s="24" t="s">
        <v>28</v>
      </c>
      <c r="C22" s="24" t="s">
        <v>29</v>
      </c>
      <c r="D22" s="24" t="s">
        <v>30</v>
      </c>
      <c r="E22" s="24" t="s">
        <v>31</v>
      </c>
      <c r="F22" s="24" t="s">
        <v>52</v>
      </c>
      <c r="G22" s="24" t="s">
        <v>57</v>
      </c>
      <c r="H22" s="24" t="s">
        <v>82</v>
      </c>
      <c r="I22" s="24" t="s">
        <v>96</v>
      </c>
      <c r="J22" s="24" t="s">
        <v>106</v>
      </c>
      <c r="K22" s="24" t="s">
        <v>116</v>
      </c>
      <c r="L22" s="175" t="s">
        <v>123</v>
      </c>
      <c r="M22" s="175" t="s">
        <v>156</v>
      </c>
      <c r="N22" s="24" t="s">
        <v>225</v>
      </c>
      <c r="O22" s="24" t="s">
        <v>237</v>
      </c>
      <c r="P22" s="176" t="s">
        <v>102</v>
      </c>
      <c r="Q22" s="24" t="s">
        <v>276</v>
      </c>
      <c r="R22" s="182" t="s">
        <v>277</v>
      </c>
      <c r="S22" s="177" t="s">
        <v>245</v>
      </c>
      <c r="T22" s="177" t="s">
        <v>246</v>
      </c>
      <c r="U22" s="177" t="s">
        <v>247</v>
      </c>
      <c r="V22" s="177" t="s">
        <v>248</v>
      </c>
      <c r="W22" s="177" t="s">
        <v>249</v>
      </c>
      <c r="X22" s="177" t="s">
        <v>250</v>
      </c>
    </row>
    <row r="23" spans="1:24" ht="27" customHeight="1" x14ac:dyDescent="0.2">
      <c r="A23" s="24" t="s">
        <v>72</v>
      </c>
      <c r="B23" s="24">
        <f t="shared" ref="B23:G23" si="12">B27+B29+B31</f>
        <v>39</v>
      </c>
      <c r="C23" s="24">
        <f t="shared" si="12"/>
        <v>26</v>
      </c>
      <c r="D23" s="24">
        <f t="shared" si="12"/>
        <v>34</v>
      </c>
      <c r="E23" s="24">
        <f t="shared" si="12"/>
        <v>42</v>
      </c>
      <c r="F23" s="2">
        <f t="shared" si="12"/>
        <v>27</v>
      </c>
      <c r="G23" s="2">
        <f t="shared" si="12"/>
        <v>34</v>
      </c>
      <c r="H23" s="2">
        <f>H27+H29+H31</f>
        <v>26</v>
      </c>
      <c r="I23" s="39">
        <f>I27+I29+I31</f>
        <v>34</v>
      </c>
      <c r="J23" s="39">
        <v>32</v>
      </c>
      <c r="K23" s="39">
        <v>42</v>
      </c>
      <c r="L23" s="39">
        <v>36</v>
      </c>
      <c r="M23" s="39">
        <v>40</v>
      </c>
      <c r="N23" s="39">
        <v>46</v>
      </c>
      <c r="O23" s="39">
        <v>45</v>
      </c>
      <c r="P23" s="152" t="s">
        <v>101</v>
      </c>
      <c r="S23">
        <v>50</v>
      </c>
      <c r="U23" s="174">
        <f>P24*P11</f>
        <v>49.221612106485907</v>
      </c>
      <c r="V23" s="174">
        <f>P24*Q11</f>
        <v>52.432699835391468</v>
      </c>
    </row>
    <row r="24" spans="1:24" x14ac:dyDescent="0.2">
      <c r="A24" s="24" t="s">
        <v>42</v>
      </c>
      <c r="B24" s="29">
        <f t="shared" ref="B24:M24" si="13">B23/B11</f>
        <v>0.68421052631578949</v>
      </c>
      <c r="C24" s="29">
        <f t="shared" si="13"/>
        <v>0.49056603773584906</v>
      </c>
      <c r="D24" s="29">
        <f t="shared" si="13"/>
        <v>0.68</v>
      </c>
      <c r="E24" s="29">
        <f t="shared" si="13"/>
        <v>0.68852459016393441</v>
      </c>
      <c r="F24" s="29">
        <f t="shared" si="13"/>
        <v>0.65853658536585369</v>
      </c>
      <c r="G24" s="166">
        <f t="shared" si="13"/>
        <v>0.72340425531914898</v>
      </c>
      <c r="H24" s="29">
        <f t="shared" si="13"/>
        <v>0.61904761904761907</v>
      </c>
      <c r="I24" s="40">
        <f t="shared" si="13"/>
        <v>0.68</v>
      </c>
      <c r="J24" s="40">
        <f t="shared" si="13"/>
        <v>0.53333333333333333</v>
      </c>
      <c r="K24" s="40">
        <f t="shared" si="13"/>
        <v>0.60869565217391308</v>
      </c>
      <c r="L24" s="40">
        <f t="shared" si="13"/>
        <v>0.53731343283582089</v>
      </c>
      <c r="M24" s="40">
        <f t="shared" si="13"/>
        <v>0.60606060606060608</v>
      </c>
      <c r="N24" s="40">
        <f t="shared" ref="N24:O24" si="14">N23/N11</f>
        <v>0.65714285714285714</v>
      </c>
      <c r="O24" s="40">
        <f t="shared" si="14"/>
        <v>0.59210526315789469</v>
      </c>
      <c r="P24" s="153">
        <f>AVERAGE(K24:O24)</f>
        <v>0.6002635622742184</v>
      </c>
      <c r="S24" s="193">
        <f>S23/P11</f>
        <v>0.6097560975609756</v>
      </c>
    </row>
    <row r="25" spans="1:24" x14ac:dyDescent="0.2">
      <c r="A25" s="44" t="s">
        <v>43</v>
      </c>
      <c r="B25" s="44">
        <v>6</v>
      </c>
      <c r="C25" s="44">
        <v>2</v>
      </c>
      <c r="D25" s="44">
        <v>3</v>
      </c>
      <c r="E25" s="44">
        <v>1</v>
      </c>
      <c r="F25" s="45">
        <v>3</v>
      </c>
      <c r="G25" s="46">
        <v>3</v>
      </c>
      <c r="H25" s="46">
        <v>1</v>
      </c>
      <c r="I25" s="46">
        <v>5</v>
      </c>
      <c r="J25" s="46">
        <v>4</v>
      </c>
      <c r="K25" s="46">
        <v>6</v>
      </c>
      <c r="L25" s="46">
        <v>3</v>
      </c>
      <c r="M25" s="164">
        <v>10</v>
      </c>
      <c r="N25" s="46">
        <v>5</v>
      </c>
      <c r="O25" s="50">
        <v>9</v>
      </c>
      <c r="P25" s="34" t="s">
        <v>83</v>
      </c>
      <c r="Q25" s="174">
        <f>P26*P13</f>
        <v>5.7894736842105265</v>
      </c>
      <c r="R25" s="174">
        <f>P26*Q13</f>
        <v>7.1619288606130693</v>
      </c>
      <c r="S25">
        <v>7</v>
      </c>
    </row>
    <row r="26" spans="1:24" x14ac:dyDescent="0.2">
      <c r="A26" s="47" t="s">
        <v>44</v>
      </c>
      <c r="B26" s="48">
        <f t="shared" ref="B26:M26" si="15">B25/B13</f>
        <v>0.8571428571428571</v>
      </c>
      <c r="C26" s="48">
        <f t="shared" si="15"/>
        <v>0.4</v>
      </c>
      <c r="D26" s="48">
        <f t="shared" si="15"/>
        <v>0.6</v>
      </c>
      <c r="E26" s="48">
        <f t="shared" si="15"/>
        <v>0.33333333333333331</v>
      </c>
      <c r="F26" s="48">
        <f t="shared" si="15"/>
        <v>0.75</v>
      </c>
      <c r="G26" s="167">
        <f t="shared" si="15"/>
        <v>1</v>
      </c>
      <c r="H26" s="49">
        <f t="shared" si="15"/>
        <v>0.2</v>
      </c>
      <c r="I26" s="167">
        <f t="shared" si="15"/>
        <v>1</v>
      </c>
      <c r="J26" s="49">
        <f t="shared" si="15"/>
        <v>0.66666666666666663</v>
      </c>
      <c r="K26" s="49">
        <f t="shared" si="15"/>
        <v>0.54545454545454541</v>
      </c>
      <c r="L26" s="49">
        <f t="shared" si="15"/>
        <v>0.6</v>
      </c>
      <c r="M26" s="49">
        <f t="shared" si="15"/>
        <v>0.52631578947368418</v>
      </c>
      <c r="N26" s="49">
        <f t="shared" ref="N26:O26" si="16">N25/N13</f>
        <v>0.45454545454545453</v>
      </c>
      <c r="O26" s="49">
        <f t="shared" si="16"/>
        <v>0.81818181818181823</v>
      </c>
      <c r="P26" s="35">
        <f>SUM(K25:O25)/SUM(K13:O13)</f>
        <v>0.57894736842105265</v>
      </c>
      <c r="Q26" s="174"/>
      <c r="R26" s="174"/>
      <c r="S26" s="194">
        <f>S25/P13</f>
        <v>0.7</v>
      </c>
    </row>
    <row r="27" spans="1:24" x14ac:dyDescent="0.2">
      <c r="A27" s="53" t="s">
        <v>73</v>
      </c>
      <c r="B27" s="53">
        <v>26</v>
      </c>
      <c r="C27" s="53">
        <v>15</v>
      </c>
      <c r="D27" s="53">
        <v>19</v>
      </c>
      <c r="E27" s="53">
        <v>27</v>
      </c>
      <c r="F27" s="54">
        <v>23</v>
      </c>
      <c r="G27" s="55">
        <v>25</v>
      </c>
      <c r="H27" s="55">
        <v>16</v>
      </c>
      <c r="I27" s="55">
        <v>27</v>
      </c>
      <c r="J27" s="55">
        <v>20</v>
      </c>
      <c r="K27" s="164">
        <v>32</v>
      </c>
      <c r="L27" s="55">
        <v>18</v>
      </c>
      <c r="M27" s="55">
        <v>17</v>
      </c>
      <c r="N27" s="55">
        <v>27</v>
      </c>
      <c r="O27" s="157">
        <v>25</v>
      </c>
      <c r="P27" s="71" t="s">
        <v>84</v>
      </c>
      <c r="Q27" s="174">
        <f>P28*P15</f>
        <v>30.441860465116278</v>
      </c>
      <c r="R27" s="174">
        <f>P28*Q15</f>
        <v>33.803024503644735</v>
      </c>
      <c r="S27">
        <v>35</v>
      </c>
    </row>
    <row r="28" spans="1:24" x14ac:dyDescent="0.2">
      <c r="A28" s="30" t="s">
        <v>74</v>
      </c>
      <c r="B28" s="168">
        <f t="shared" ref="B28:M28" si="17">B27/B15</f>
        <v>0.89655172413793105</v>
      </c>
      <c r="C28" s="31">
        <f t="shared" si="17"/>
        <v>0.625</v>
      </c>
      <c r="D28" s="31">
        <f t="shared" si="17"/>
        <v>0.86363636363636365</v>
      </c>
      <c r="E28" s="31">
        <f t="shared" si="17"/>
        <v>0.87096774193548387</v>
      </c>
      <c r="F28" s="31">
        <f t="shared" si="17"/>
        <v>0.85185185185185186</v>
      </c>
      <c r="G28" s="31">
        <f t="shared" si="17"/>
        <v>0.83333333333333337</v>
      </c>
      <c r="H28" s="31">
        <f t="shared" si="17"/>
        <v>0.76190476190476186</v>
      </c>
      <c r="I28" s="31">
        <f t="shared" si="17"/>
        <v>0.87096774193548387</v>
      </c>
      <c r="J28" s="31">
        <f t="shared" si="17"/>
        <v>0.66666666666666663</v>
      </c>
      <c r="K28" s="31">
        <f t="shared" si="17"/>
        <v>0.82051282051282048</v>
      </c>
      <c r="L28" s="32">
        <f t="shared" si="17"/>
        <v>0.5625</v>
      </c>
      <c r="M28" s="32">
        <f t="shared" si="17"/>
        <v>0.6071428571428571</v>
      </c>
      <c r="N28" s="32">
        <f t="shared" ref="N28:O28" si="18">N27/N15</f>
        <v>0.72972972972972971</v>
      </c>
      <c r="O28" s="32">
        <f t="shared" si="18"/>
        <v>0.69444444444444442</v>
      </c>
      <c r="P28" s="72">
        <f>SUM(K27:O27)/SUM(K15:O15)</f>
        <v>0.69186046511627908</v>
      </c>
      <c r="Q28" s="174"/>
      <c r="R28" s="174"/>
      <c r="S28" s="194">
        <f>S27/P15</f>
        <v>0.79545454545454541</v>
      </c>
    </row>
    <row r="29" spans="1:24" x14ac:dyDescent="0.2">
      <c r="A29" s="44" t="s">
        <v>45</v>
      </c>
      <c r="B29" s="44">
        <v>10</v>
      </c>
      <c r="C29" s="44">
        <v>9</v>
      </c>
      <c r="D29" s="44">
        <v>11</v>
      </c>
      <c r="E29" s="44">
        <v>9</v>
      </c>
      <c r="F29" s="45">
        <v>3</v>
      </c>
      <c r="G29" s="46">
        <v>6</v>
      </c>
      <c r="H29" s="46">
        <v>7</v>
      </c>
      <c r="I29" s="46">
        <v>5</v>
      </c>
      <c r="J29" s="46">
        <v>10</v>
      </c>
      <c r="K29" s="46">
        <v>8</v>
      </c>
      <c r="L29" s="46">
        <v>13</v>
      </c>
      <c r="M29" s="164">
        <v>18</v>
      </c>
      <c r="N29" s="46">
        <v>12</v>
      </c>
      <c r="O29" s="50">
        <v>12</v>
      </c>
      <c r="P29" s="68" t="s">
        <v>85</v>
      </c>
      <c r="Q29" s="174">
        <f>P30*P17</f>
        <v>16.1875</v>
      </c>
      <c r="R29" s="174">
        <f>P30*Q17</f>
        <v>15.336585790335791</v>
      </c>
      <c r="S29">
        <v>12</v>
      </c>
    </row>
    <row r="30" spans="1:24" x14ac:dyDescent="0.2">
      <c r="A30" s="8" t="s">
        <v>46</v>
      </c>
      <c r="B30" s="51">
        <f t="shared" ref="B30:M30" si="19">B29/B17</f>
        <v>0.43478260869565216</v>
      </c>
      <c r="C30" s="51">
        <f t="shared" si="19"/>
        <v>0.375</v>
      </c>
      <c r="D30" s="51">
        <f t="shared" si="19"/>
        <v>0.5</v>
      </c>
      <c r="E30" s="51">
        <f t="shared" si="19"/>
        <v>0.40909090909090912</v>
      </c>
      <c r="F30" s="51">
        <f t="shared" si="19"/>
        <v>0.23076923076923078</v>
      </c>
      <c r="G30" s="52">
        <f t="shared" si="19"/>
        <v>0.5</v>
      </c>
      <c r="H30" s="52">
        <f t="shared" si="19"/>
        <v>0.3888888888888889</v>
      </c>
      <c r="I30" s="52">
        <f t="shared" si="19"/>
        <v>0.29411764705882354</v>
      </c>
      <c r="J30" s="52">
        <f t="shared" si="19"/>
        <v>0.38461538461538464</v>
      </c>
      <c r="K30" s="52">
        <f t="shared" si="19"/>
        <v>0.30769230769230771</v>
      </c>
      <c r="L30" s="52">
        <f t="shared" si="19"/>
        <v>0.43333333333333335</v>
      </c>
      <c r="M30" s="169">
        <f t="shared" si="19"/>
        <v>0.58064516129032262</v>
      </c>
      <c r="N30" s="52">
        <f t="shared" ref="N30:O30" si="20">N29/N17</f>
        <v>0.48</v>
      </c>
      <c r="O30" s="52">
        <f t="shared" si="20"/>
        <v>0.375</v>
      </c>
      <c r="P30" s="67">
        <f>SUM(K29:O29)/SUM(K17:O17)</f>
        <v>0.4375</v>
      </c>
      <c r="Q30" s="174"/>
      <c r="R30" s="174"/>
      <c r="S30" s="194">
        <f>S29/P17</f>
        <v>0.32432432432432434</v>
      </c>
    </row>
    <row r="31" spans="1:24" x14ac:dyDescent="0.2">
      <c r="A31" s="53" t="s">
        <v>75</v>
      </c>
      <c r="B31" s="53">
        <v>3</v>
      </c>
      <c r="C31" s="53">
        <v>2</v>
      </c>
      <c r="D31" s="53">
        <v>4</v>
      </c>
      <c r="E31" s="53">
        <v>6</v>
      </c>
      <c r="F31" s="54">
        <v>1</v>
      </c>
      <c r="G31" s="55">
        <v>3</v>
      </c>
      <c r="H31" s="55">
        <v>3</v>
      </c>
      <c r="I31" s="55">
        <v>2</v>
      </c>
      <c r="J31" s="55">
        <v>2</v>
      </c>
      <c r="K31" s="55">
        <v>2</v>
      </c>
      <c r="L31" s="55">
        <v>5</v>
      </c>
      <c r="M31" s="55">
        <v>5</v>
      </c>
      <c r="N31" s="55">
        <v>7</v>
      </c>
      <c r="O31" s="165">
        <v>8</v>
      </c>
      <c r="P31" s="71" t="s">
        <v>87</v>
      </c>
      <c r="Q31" s="174">
        <f>P32*P19</f>
        <v>1.6875</v>
      </c>
      <c r="R31" s="174">
        <f>P32*Q19</f>
        <v>1.6078125000000001</v>
      </c>
    </row>
    <row r="32" spans="1:24" x14ac:dyDescent="0.2">
      <c r="A32" s="30" t="s">
        <v>76</v>
      </c>
      <c r="B32" s="31">
        <f t="shared" ref="B32:M32" si="21">B31/B19</f>
        <v>0.6</v>
      </c>
      <c r="C32" s="31">
        <f t="shared" si="21"/>
        <v>0.4</v>
      </c>
      <c r="D32" s="31">
        <f t="shared" si="21"/>
        <v>0.66666666666666663</v>
      </c>
      <c r="E32" s="31">
        <f t="shared" si="21"/>
        <v>0.75</v>
      </c>
      <c r="F32" s="168">
        <f t="shared" si="21"/>
        <v>1</v>
      </c>
      <c r="G32" s="33">
        <f t="shared" si="21"/>
        <v>0.6</v>
      </c>
      <c r="H32" s="170">
        <f t="shared" si="21"/>
        <v>1</v>
      </c>
      <c r="I32" s="170">
        <f t="shared" si="21"/>
        <v>1</v>
      </c>
      <c r="J32" s="33">
        <f t="shared" si="21"/>
        <v>0.5</v>
      </c>
      <c r="K32" s="33">
        <f t="shared" si="21"/>
        <v>0.5</v>
      </c>
      <c r="L32" s="170">
        <f t="shared" si="21"/>
        <v>1</v>
      </c>
      <c r="M32" s="33">
        <f t="shared" si="21"/>
        <v>0.7142857142857143</v>
      </c>
      <c r="N32" s="33">
        <f t="shared" ref="N32:O32" si="22">N31/N19</f>
        <v>0.875</v>
      </c>
      <c r="O32" s="170">
        <f t="shared" si="22"/>
        <v>1</v>
      </c>
      <c r="P32" s="72">
        <f>SUM(K31:O31)/SUM(K19:O19)</f>
        <v>0.84375</v>
      </c>
      <c r="Q32" s="174"/>
      <c r="R32" s="174"/>
      <c r="S32" s="193">
        <f>S31/P19</f>
        <v>0</v>
      </c>
    </row>
    <row r="33" spans="1:20" ht="12.6" customHeight="1" x14ac:dyDescent="0.2">
      <c r="A33" s="18" t="s">
        <v>47</v>
      </c>
      <c r="B33" s="18">
        <v>30</v>
      </c>
      <c r="C33" s="18">
        <v>17</v>
      </c>
      <c r="D33" s="18">
        <v>20</v>
      </c>
      <c r="E33" s="18">
        <v>21</v>
      </c>
      <c r="F33" s="18">
        <v>7</v>
      </c>
      <c r="G33" s="22">
        <v>8</v>
      </c>
      <c r="H33" s="22">
        <v>4</v>
      </c>
      <c r="I33" s="22">
        <v>8</v>
      </c>
      <c r="J33" s="22">
        <v>21</v>
      </c>
      <c r="K33" s="22">
        <v>37</v>
      </c>
      <c r="L33" s="22">
        <v>28</v>
      </c>
      <c r="M33" s="22">
        <v>32</v>
      </c>
      <c r="N33" s="22">
        <v>41</v>
      </c>
      <c r="O33" s="156">
        <v>39</v>
      </c>
      <c r="P33" s="183" t="s">
        <v>278</v>
      </c>
      <c r="Q33" s="184">
        <f>SUM(Q27+Q29+Q31)</f>
        <v>48.316860465116278</v>
      </c>
      <c r="R33" s="184">
        <f>SUM(R27+R29+R31)</f>
        <v>50.747422793980526</v>
      </c>
    </row>
    <row r="34" spans="1:20" ht="12.6" customHeight="1" x14ac:dyDescent="0.2">
      <c r="A34" s="18" t="s">
        <v>48</v>
      </c>
      <c r="B34" s="18">
        <v>0</v>
      </c>
      <c r="C34" s="18">
        <v>3</v>
      </c>
      <c r="D34" s="18">
        <v>1</v>
      </c>
      <c r="E34" s="18">
        <v>4</v>
      </c>
      <c r="F34" s="18">
        <v>2</v>
      </c>
      <c r="G34" s="22">
        <v>3</v>
      </c>
      <c r="H34" s="22">
        <v>4</v>
      </c>
      <c r="I34" s="22">
        <v>8</v>
      </c>
      <c r="J34" s="22">
        <v>11</v>
      </c>
      <c r="K34" s="22">
        <v>9</v>
      </c>
      <c r="L34" s="22">
        <v>7</v>
      </c>
      <c r="M34" s="22">
        <v>0</v>
      </c>
      <c r="N34" s="22">
        <v>1</v>
      </c>
      <c r="O34" s="156">
        <v>0</v>
      </c>
      <c r="Q34" s="181"/>
      <c r="R34" s="181"/>
    </row>
    <row r="35" spans="1:20" ht="12.6" customHeight="1" x14ac:dyDescent="0.2">
      <c r="A35" s="45" t="s">
        <v>49</v>
      </c>
      <c r="B35" s="45">
        <v>9</v>
      </c>
      <c r="C35" s="45">
        <v>6</v>
      </c>
      <c r="D35" s="45">
        <v>13</v>
      </c>
      <c r="E35" s="45">
        <v>17</v>
      </c>
      <c r="F35" s="45">
        <v>18</v>
      </c>
      <c r="G35" s="46">
        <v>23</v>
      </c>
      <c r="H35" s="46">
        <v>18</v>
      </c>
      <c r="I35" s="46">
        <v>18</v>
      </c>
      <c r="J35" s="46">
        <v>15</v>
      </c>
      <c r="K35" s="46">
        <v>11</v>
      </c>
      <c r="L35" s="46">
        <v>18</v>
      </c>
      <c r="M35" s="46">
        <v>8</v>
      </c>
      <c r="N35" s="46">
        <v>4</v>
      </c>
      <c r="O35" s="50">
        <v>6</v>
      </c>
      <c r="Q35" s="181"/>
      <c r="R35" s="181"/>
      <c r="T35" s="159" t="s">
        <v>272</v>
      </c>
    </row>
    <row r="36" spans="1:20" x14ac:dyDescent="0.2">
      <c r="A36" s="8" t="s">
        <v>157</v>
      </c>
      <c r="B36" s="51">
        <f t="shared" ref="B36:M36" si="23">(B34+B35)/B23</f>
        <v>0.23076923076923078</v>
      </c>
      <c r="C36" s="51">
        <f t="shared" si="23"/>
        <v>0.34615384615384615</v>
      </c>
      <c r="D36" s="51">
        <f t="shared" si="23"/>
        <v>0.41176470588235292</v>
      </c>
      <c r="E36" s="51">
        <f t="shared" si="23"/>
        <v>0.5</v>
      </c>
      <c r="F36" s="51">
        <f t="shared" si="23"/>
        <v>0.7407407407407407</v>
      </c>
      <c r="G36" s="52">
        <f t="shared" si="23"/>
        <v>0.76470588235294112</v>
      </c>
      <c r="H36" s="52">
        <f t="shared" si="23"/>
        <v>0.84615384615384615</v>
      </c>
      <c r="I36" s="52">
        <f t="shared" si="23"/>
        <v>0.76470588235294112</v>
      </c>
      <c r="J36" s="52">
        <f t="shared" si="23"/>
        <v>0.8125</v>
      </c>
      <c r="K36" s="52">
        <f t="shared" si="23"/>
        <v>0.47619047619047616</v>
      </c>
      <c r="L36" s="52">
        <f t="shared" si="23"/>
        <v>0.69444444444444442</v>
      </c>
      <c r="M36" s="52">
        <f t="shared" si="23"/>
        <v>0.2</v>
      </c>
      <c r="N36" s="169">
        <f t="shared" ref="N36:O36" si="24">(N34+N35)/N23</f>
        <v>0.10869565217391304</v>
      </c>
      <c r="O36" s="52">
        <f t="shared" si="24"/>
        <v>0.13333333333333333</v>
      </c>
      <c r="S36" s="181"/>
      <c r="T36" s="159" t="s">
        <v>261</v>
      </c>
    </row>
    <row r="37" spans="1:20" x14ac:dyDescent="0.2">
      <c r="A37" s="55" t="s">
        <v>50</v>
      </c>
      <c r="B37" s="69">
        <v>6</v>
      </c>
      <c r="C37" s="69">
        <v>11</v>
      </c>
      <c r="D37" s="69">
        <v>9</v>
      </c>
      <c r="E37" s="69">
        <v>12</v>
      </c>
      <c r="F37" s="70">
        <v>8</v>
      </c>
      <c r="G37" s="55">
        <v>11</v>
      </c>
      <c r="H37" s="55">
        <v>11</v>
      </c>
      <c r="I37" s="55">
        <v>17</v>
      </c>
      <c r="J37" s="55">
        <v>12</v>
      </c>
      <c r="K37" s="55">
        <v>15</v>
      </c>
      <c r="L37" s="55">
        <v>11</v>
      </c>
      <c r="M37" s="55">
        <v>7</v>
      </c>
      <c r="N37" s="55">
        <v>12</v>
      </c>
      <c r="O37" s="157">
        <v>9</v>
      </c>
      <c r="S37" s="181"/>
      <c r="T37" s="159" t="s">
        <v>262</v>
      </c>
    </row>
    <row r="38" spans="1:20" x14ac:dyDescent="0.2">
      <c r="A38" s="30" t="s">
        <v>51</v>
      </c>
      <c r="B38" s="31">
        <f t="shared" ref="B38:M38" si="25">B37/B23</f>
        <v>0.15384615384615385</v>
      </c>
      <c r="C38" s="31">
        <f t="shared" si="25"/>
        <v>0.42307692307692307</v>
      </c>
      <c r="D38" s="31">
        <f t="shared" si="25"/>
        <v>0.26470588235294118</v>
      </c>
      <c r="E38" s="31">
        <f t="shared" si="25"/>
        <v>0.2857142857142857</v>
      </c>
      <c r="F38" s="31">
        <f t="shared" si="25"/>
        <v>0.29629629629629628</v>
      </c>
      <c r="G38" s="32">
        <f t="shared" si="25"/>
        <v>0.3235294117647059</v>
      </c>
      <c r="H38" s="32">
        <f t="shared" si="25"/>
        <v>0.42307692307692307</v>
      </c>
      <c r="I38" s="32">
        <f t="shared" si="25"/>
        <v>0.5</v>
      </c>
      <c r="J38" s="32">
        <f t="shared" si="25"/>
        <v>0.375</v>
      </c>
      <c r="K38" s="32">
        <f t="shared" si="25"/>
        <v>0.35714285714285715</v>
      </c>
      <c r="L38" s="32">
        <f t="shared" si="25"/>
        <v>0.30555555555555558</v>
      </c>
      <c r="M38" s="32">
        <f t="shared" si="25"/>
        <v>0.17499999999999999</v>
      </c>
      <c r="N38" s="32">
        <f t="shared" ref="N38:O38" si="26">N37/N23</f>
        <v>0.2608695652173913</v>
      </c>
      <c r="O38" s="32">
        <f t="shared" si="26"/>
        <v>0.2</v>
      </c>
      <c r="S38" s="181"/>
      <c r="T38" s="159" t="s">
        <v>263</v>
      </c>
    </row>
    <row r="39" spans="1:20" x14ac:dyDescent="0.2">
      <c r="T39" s="159" t="s">
        <v>264</v>
      </c>
    </row>
    <row r="40" spans="1:20" x14ac:dyDescent="0.2">
      <c r="A40" s="1" t="s">
        <v>86</v>
      </c>
      <c r="T40" s="159" t="s">
        <v>273</v>
      </c>
    </row>
    <row r="41" spans="1:20" x14ac:dyDescent="0.2">
      <c r="A41" s="1" t="s">
        <v>80</v>
      </c>
    </row>
    <row r="42" spans="1:20" x14ac:dyDescent="0.2">
      <c r="A42" s="1" t="s">
        <v>77</v>
      </c>
      <c r="T42" s="159" t="s">
        <v>270</v>
      </c>
    </row>
    <row r="43" spans="1:20" x14ac:dyDescent="0.2">
      <c r="A43" s="73" t="s">
        <v>158</v>
      </c>
      <c r="T43" s="159" t="s">
        <v>265</v>
      </c>
    </row>
    <row r="44" spans="1:20" x14ac:dyDescent="0.2">
      <c r="T44" s="159" t="s">
        <v>266</v>
      </c>
    </row>
    <row r="45" spans="1:20" x14ac:dyDescent="0.2">
      <c r="T45" s="159" t="s">
        <v>267</v>
      </c>
    </row>
    <row r="46" spans="1:20" x14ac:dyDescent="0.2">
      <c r="T46" t="s">
        <v>268</v>
      </c>
    </row>
    <row r="47" spans="1:20" x14ac:dyDescent="0.2">
      <c r="S47">
        <f>14/4</f>
        <v>3.5</v>
      </c>
      <c r="T47" s="159" t="s">
        <v>271</v>
      </c>
    </row>
    <row r="49" spans="17:23" x14ac:dyDescent="0.2">
      <c r="Q49" s="159"/>
    </row>
    <row r="57" spans="17:23" x14ac:dyDescent="0.2">
      <c r="R57">
        <f>1/6</f>
        <v>0.16666666666666666</v>
      </c>
      <c r="S57">
        <f>1/6</f>
        <v>0.16666666666666666</v>
      </c>
      <c r="T57">
        <f>1/4</f>
        <v>0.25</v>
      </c>
      <c r="U57">
        <f>3/7</f>
        <v>0.42857142857142855</v>
      </c>
      <c r="V57">
        <f>0/3</f>
        <v>0</v>
      </c>
      <c r="W57">
        <f>AVERAGE(R57:V57)</f>
        <v>0.20238095238095238</v>
      </c>
    </row>
    <row r="58" spans="17:23" x14ac:dyDescent="0.2">
      <c r="R58">
        <f>6/26</f>
        <v>0.23076923076923078</v>
      </c>
    </row>
  </sheetData>
  <phoneticPr fontId="14" type="noConversion"/>
  <pageMargins left="0.5" right="0.5" top="0.5" bottom="0.5" header="0.5" footer="0.25"/>
  <pageSetup scale="72" orientation="landscape" horizontalDpi="1200" verticalDpi="1200" r:id="rId1"/>
  <headerFooter alignWithMargins="0">
    <oddFooter>&amp;L&amp;8MES Admissions HX.xls&amp;R&amp;8Institutional Research and Assessment - lkc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85" zoomScaleNormal="85" zoomScaleSheetLayoutView="75" workbookViewId="0">
      <selection activeCell="F8" sqref="F8"/>
    </sheetView>
  </sheetViews>
  <sheetFormatPr defaultRowHeight="12.75" x14ac:dyDescent="0.2"/>
  <cols>
    <col min="1" max="1" width="37.28515625" customWidth="1"/>
    <col min="2" max="13" width="10.28515625" customWidth="1"/>
  </cols>
  <sheetData>
    <row r="1" spans="1:13" ht="15.75" x14ac:dyDescent="0.25">
      <c r="A1" s="5" t="s">
        <v>6</v>
      </c>
    </row>
    <row r="2" spans="1:13" ht="15" x14ac:dyDescent="0.25">
      <c r="A2" s="9" t="s">
        <v>226</v>
      </c>
    </row>
    <row r="3" spans="1:13" x14ac:dyDescent="0.2">
      <c r="A3" s="6"/>
    </row>
    <row r="4" spans="1:13" x14ac:dyDescent="0.2">
      <c r="A4" s="96" t="s">
        <v>54</v>
      </c>
      <c r="B4" s="97">
        <v>1998</v>
      </c>
      <c r="C4" s="97">
        <v>1999</v>
      </c>
      <c r="D4" s="97">
        <v>2000</v>
      </c>
      <c r="E4" s="97">
        <v>2001</v>
      </c>
      <c r="F4" s="97">
        <v>2002</v>
      </c>
      <c r="G4" s="97">
        <v>2003</v>
      </c>
      <c r="H4" s="97">
        <v>2004</v>
      </c>
      <c r="I4" s="97">
        <v>2005</v>
      </c>
      <c r="J4" s="97">
        <v>2006</v>
      </c>
      <c r="K4" s="97">
        <v>2007</v>
      </c>
      <c r="L4" s="97">
        <v>2008</v>
      </c>
      <c r="M4" s="97">
        <v>2009</v>
      </c>
    </row>
    <row r="5" spans="1:13" s="144" customFormat="1" ht="15" x14ac:dyDescent="0.25">
      <c r="A5" s="142" t="s">
        <v>5</v>
      </c>
      <c r="B5" s="143">
        <v>101</v>
      </c>
      <c r="C5" s="143">
        <v>88</v>
      </c>
      <c r="D5" s="143">
        <v>88</v>
      </c>
      <c r="E5" s="143">
        <v>94</v>
      </c>
      <c r="F5" s="143">
        <v>106</v>
      </c>
      <c r="G5" s="143">
        <v>90</v>
      </c>
      <c r="H5" s="143">
        <v>76</v>
      </c>
      <c r="I5" s="143">
        <v>85</v>
      </c>
      <c r="J5" s="143">
        <v>82</v>
      </c>
      <c r="K5" s="143">
        <v>83</v>
      </c>
      <c r="L5" s="143">
        <v>82</v>
      </c>
      <c r="M5" s="143">
        <v>73</v>
      </c>
    </row>
    <row r="6" spans="1:13" x14ac:dyDescent="0.2">
      <c r="A6" s="127"/>
      <c r="B6" s="99"/>
      <c r="C6" s="99"/>
      <c r="D6" s="99"/>
      <c r="E6" s="99"/>
      <c r="F6" s="99"/>
      <c r="G6" s="128"/>
      <c r="H6" s="128"/>
      <c r="I6" s="128"/>
      <c r="J6" s="128"/>
      <c r="K6" s="128"/>
      <c r="L6" s="128"/>
      <c r="M6" s="128"/>
    </row>
    <row r="7" spans="1:13" x14ac:dyDescent="0.2">
      <c r="A7" s="98" t="s">
        <v>0</v>
      </c>
      <c r="B7" s="129">
        <v>45</v>
      </c>
      <c r="C7" s="129">
        <v>37</v>
      </c>
      <c r="D7" s="129">
        <v>39</v>
      </c>
      <c r="E7" s="129">
        <v>35</v>
      </c>
      <c r="F7" s="129">
        <v>34</v>
      </c>
      <c r="G7" s="129">
        <v>36</v>
      </c>
      <c r="H7" s="129">
        <v>37</v>
      </c>
      <c r="I7" s="129">
        <v>40</v>
      </c>
      <c r="J7" s="106">
        <v>35</v>
      </c>
      <c r="K7" s="106">
        <v>32</v>
      </c>
      <c r="L7" s="106">
        <v>31</v>
      </c>
      <c r="M7" s="106">
        <v>31</v>
      </c>
    </row>
    <row r="8" spans="1:13" x14ac:dyDescent="0.2">
      <c r="A8" s="98" t="s">
        <v>1</v>
      </c>
      <c r="B8" s="129">
        <v>56</v>
      </c>
      <c r="C8" s="129">
        <v>51</v>
      </c>
      <c r="D8" s="129">
        <v>49</v>
      </c>
      <c r="E8" s="129">
        <v>59</v>
      </c>
      <c r="F8" s="129">
        <v>72</v>
      </c>
      <c r="G8" s="129">
        <v>54</v>
      </c>
      <c r="H8" s="129">
        <v>39</v>
      </c>
      <c r="I8" s="129">
        <v>45</v>
      </c>
      <c r="J8" s="106">
        <v>47</v>
      </c>
      <c r="K8" s="106">
        <v>51</v>
      </c>
      <c r="L8" s="106">
        <v>51</v>
      </c>
      <c r="M8" s="106">
        <v>42</v>
      </c>
    </row>
    <row r="9" spans="1:13" x14ac:dyDescent="0.2">
      <c r="A9" s="103" t="s">
        <v>12</v>
      </c>
      <c r="B9" s="104">
        <f t="shared" ref="B9:M9" si="0">B8/B5</f>
        <v>0.5544554455445545</v>
      </c>
      <c r="C9" s="104">
        <f t="shared" si="0"/>
        <v>0.57954545454545459</v>
      </c>
      <c r="D9" s="104">
        <f t="shared" si="0"/>
        <v>0.55681818181818177</v>
      </c>
      <c r="E9" s="104">
        <f t="shared" si="0"/>
        <v>0.62765957446808507</v>
      </c>
      <c r="F9" s="104">
        <f t="shared" si="0"/>
        <v>0.67924528301886788</v>
      </c>
      <c r="G9" s="104">
        <f t="shared" si="0"/>
        <v>0.6</v>
      </c>
      <c r="H9" s="104">
        <f t="shared" si="0"/>
        <v>0.51315789473684215</v>
      </c>
      <c r="I9" s="104">
        <f t="shared" si="0"/>
        <v>0.52941176470588236</v>
      </c>
      <c r="J9" s="104">
        <f t="shared" si="0"/>
        <v>0.57317073170731703</v>
      </c>
      <c r="K9" s="104">
        <f t="shared" si="0"/>
        <v>0.61445783132530118</v>
      </c>
      <c r="L9" s="104">
        <f t="shared" si="0"/>
        <v>0.62195121951219512</v>
      </c>
      <c r="M9" s="104">
        <f t="shared" si="0"/>
        <v>0.57534246575342463</v>
      </c>
    </row>
    <row r="10" spans="1:13" x14ac:dyDescent="0.2">
      <c r="A10" s="128"/>
      <c r="B10" s="129"/>
      <c r="C10" s="129"/>
      <c r="D10" s="129"/>
      <c r="E10" s="129"/>
      <c r="F10" s="129"/>
      <c r="G10" s="128"/>
      <c r="H10" s="128"/>
      <c r="I10" s="128"/>
      <c r="J10" s="128"/>
      <c r="K10" s="128"/>
      <c r="L10" s="128"/>
      <c r="M10" s="128"/>
    </row>
    <row r="11" spans="1:13" x14ac:dyDescent="0.2">
      <c r="A11" s="98" t="s">
        <v>159</v>
      </c>
      <c r="B11" s="129">
        <v>1</v>
      </c>
      <c r="C11" s="129">
        <v>1</v>
      </c>
      <c r="D11" s="129">
        <v>1</v>
      </c>
      <c r="E11" s="129">
        <v>1</v>
      </c>
      <c r="F11" s="129">
        <v>2</v>
      </c>
      <c r="G11" s="102">
        <v>1</v>
      </c>
      <c r="H11" s="102">
        <v>0</v>
      </c>
      <c r="I11" s="102">
        <v>0</v>
      </c>
      <c r="J11" s="102">
        <v>1</v>
      </c>
      <c r="K11" s="102">
        <v>2</v>
      </c>
      <c r="L11" s="102">
        <v>0</v>
      </c>
      <c r="M11" s="102">
        <v>2</v>
      </c>
    </row>
    <row r="12" spans="1:13" x14ac:dyDescent="0.2">
      <c r="A12" s="98" t="s">
        <v>160</v>
      </c>
      <c r="B12" s="129">
        <v>4</v>
      </c>
      <c r="C12" s="129">
        <v>2</v>
      </c>
      <c r="D12" s="129">
        <v>1</v>
      </c>
      <c r="E12" s="129">
        <v>2</v>
      </c>
      <c r="F12" s="129">
        <v>5</v>
      </c>
      <c r="G12" s="102">
        <v>5</v>
      </c>
      <c r="H12" s="102">
        <v>3</v>
      </c>
      <c r="I12" s="102">
        <v>1</v>
      </c>
      <c r="J12" s="102">
        <v>1</v>
      </c>
      <c r="K12" s="102">
        <v>2</v>
      </c>
      <c r="L12" s="130"/>
      <c r="M12" s="130"/>
    </row>
    <row r="13" spans="1:13" x14ac:dyDescent="0.2">
      <c r="A13" s="98" t="s">
        <v>94</v>
      </c>
      <c r="B13" s="131"/>
      <c r="C13" s="131"/>
      <c r="D13" s="131"/>
      <c r="E13" s="131"/>
      <c r="F13" s="131"/>
      <c r="G13" s="130"/>
      <c r="H13" s="130"/>
      <c r="I13" s="130"/>
      <c r="J13" s="130"/>
      <c r="K13" s="130"/>
      <c r="L13" s="102">
        <v>3</v>
      </c>
      <c r="M13" s="102">
        <v>2</v>
      </c>
    </row>
    <row r="14" spans="1:13" x14ac:dyDescent="0.2">
      <c r="A14" s="98" t="s">
        <v>161</v>
      </c>
      <c r="B14" s="131"/>
      <c r="C14" s="131"/>
      <c r="D14" s="131"/>
      <c r="E14" s="131"/>
      <c r="F14" s="131"/>
      <c r="G14" s="130"/>
      <c r="H14" s="130"/>
      <c r="I14" s="130"/>
      <c r="J14" s="130"/>
      <c r="K14" s="130"/>
      <c r="L14" s="102">
        <v>0</v>
      </c>
      <c r="M14" s="102">
        <v>0</v>
      </c>
    </row>
    <row r="15" spans="1:13" x14ac:dyDescent="0.2">
      <c r="A15" s="98" t="s">
        <v>162</v>
      </c>
      <c r="B15" s="129">
        <v>0</v>
      </c>
      <c r="C15" s="129">
        <v>1</v>
      </c>
      <c r="D15" s="129">
        <v>3</v>
      </c>
      <c r="E15" s="129">
        <v>3</v>
      </c>
      <c r="F15" s="129">
        <v>1</v>
      </c>
      <c r="G15" s="102">
        <v>1</v>
      </c>
      <c r="H15" s="102">
        <v>2</v>
      </c>
      <c r="I15" s="102">
        <v>1</v>
      </c>
      <c r="J15" s="102">
        <v>2</v>
      </c>
      <c r="K15" s="102">
        <v>1</v>
      </c>
      <c r="L15" s="102">
        <v>0</v>
      </c>
      <c r="M15" s="102">
        <v>1</v>
      </c>
    </row>
    <row r="16" spans="1:13" x14ac:dyDescent="0.2">
      <c r="A16" s="98" t="s">
        <v>95</v>
      </c>
      <c r="B16" s="129">
        <v>2</v>
      </c>
      <c r="C16" s="129">
        <v>4</v>
      </c>
      <c r="D16" s="129">
        <v>6</v>
      </c>
      <c r="E16" s="129">
        <v>4</v>
      </c>
      <c r="F16" s="129">
        <v>4</v>
      </c>
      <c r="G16" s="102">
        <v>3</v>
      </c>
      <c r="H16" s="102">
        <v>2</v>
      </c>
      <c r="I16" s="102">
        <v>2</v>
      </c>
      <c r="J16" s="102">
        <v>0</v>
      </c>
      <c r="K16" s="102">
        <v>3</v>
      </c>
      <c r="L16" s="102">
        <v>1</v>
      </c>
      <c r="M16" s="102">
        <v>4</v>
      </c>
    </row>
    <row r="17" spans="1:14" x14ac:dyDescent="0.2">
      <c r="A17" s="98" t="s">
        <v>163</v>
      </c>
      <c r="B17" s="129">
        <v>79</v>
      </c>
      <c r="C17" s="129">
        <v>66</v>
      </c>
      <c r="D17" s="129">
        <v>64</v>
      </c>
      <c r="E17" s="129">
        <v>74</v>
      </c>
      <c r="F17" s="129">
        <v>83</v>
      </c>
      <c r="G17" s="102">
        <v>68</v>
      </c>
      <c r="H17" s="102">
        <v>60</v>
      </c>
      <c r="I17" s="102">
        <v>73</v>
      </c>
      <c r="J17" s="102">
        <v>71</v>
      </c>
      <c r="K17" s="102">
        <v>70</v>
      </c>
      <c r="L17" s="102">
        <v>75</v>
      </c>
      <c r="M17" s="102">
        <v>58</v>
      </c>
    </row>
    <row r="18" spans="1:14" x14ac:dyDescent="0.2">
      <c r="A18" s="98" t="s">
        <v>164</v>
      </c>
      <c r="B18" s="129">
        <v>15</v>
      </c>
      <c r="C18" s="129">
        <v>14</v>
      </c>
      <c r="D18" s="129">
        <v>13</v>
      </c>
      <c r="E18" s="129">
        <v>10</v>
      </c>
      <c r="F18" s="129">
        <v>11</v>
      </c>
      <c r="G18" s="102">
        <v>12</v>
      </c>
      <c r="H18" s="102">
        <v>9</v>
      </c>
      <c r="I18" s="102">
        <v>8</v>
      </c>
      <c r="J18" s="102">
        <v>7</v>
      </c>
      <c r="K18" s="102">
        <v>5</v>
      </c>
      <c r="L18" s="102">
        <v>3</v>
      </c>
      <c r="M18" s="102">
        <v>6</v>
      </c>
    </row>
    <row r="19" spans="1:14" x14ac:dyDescent="0.2">
      <c r="A19" s="98" t="s">
        <v>165</v>
      </c>
      <c r="B19" s="132">
        <f t="shared" ref="B19:M19" si="1">SUM(B11:B16)</f>
        <v>7</v>
      </c>
      <c r="C19" s="132">
        <f t="shared" si="1"/>
        <v>8</v>
      </c>
      <c r="D19" s="132">
        <f t="shared" si="1"/>
        <v>11</v>
      </c>
      <c r="E19" s="132">
        <f t="shared" si="1"/>
        <v>10</v>
      </c>
      <c r="F19" s="132">
        <f t="shared" si="1"/>
        <v>12</v>
      </c>
      <c r="G19" s="132">
        <f t="shared" si="1"/>
        <v>10</v>
      </c>
      <c r="H19" s="132">
        <f t="shared" si="1"/>
        <v>7</v>
      </c>
      <c r="I19" s="132">
        <f t="shared" si="1"/>
        <v>4</v>
      </c>
      <c r="J19" s="132">
        <f t="shared" si="1"/>
        <v>4</v>
      </c>
      <c r="K19" s="132">
        <f t="shared" si="1"/>
        <v>8</v>
      </c>
      <c r="L19" s="132">
        <f t="shared" si="1"/>
        <v>4</v>
      </c>
      <c r="M19" s="132">
        <f t="shared" si="1"/>
        <v>9</v>
      </c>
      <c r="N19" s="74"/>
    </row>
    <row r="20" spans="1:14" x14ac:dyDescent="0.2">
      <c r="A20" s="103" t="s">
        <v>13</v>
      </c>
      <c r="B20" s="133">
        <f t="shared" ref="B20:M20" si="2">B19/B5</f>
        <v>6.9306930693069313E-2</v>
      </c>
      <c r="C20" s="133">
        <f t="shared" si="2"/>
        <v>9.0909090909090912E-2</v>
      </c>
      <c r="D20" s="133">
        <f t="shared" si="2"/>
        <v>0.125</v>
      </c>
      <c r="E20" s="133">
        <f t="shared" si="2"/>
        <v>0.10638297872340426</v>
      </c>
      <c r="F20" s="133">
        <f t="shared" si="2"/>
        <v>0.11320754716981132</v>
      </c>
      <c r="G20" s="133">
        <f t="shared" si="2"/>
        <v>0.1111111111111111</v>
      </c>
      <c r="H20" s="133">
        <f t="shared" si="2"/>
        <v>9.2105263157894732E-2</v>
      </c>
      <c r="I20" s="133">
        <f t="shared" si="2"/>
        <v>4.7058823529411764E-2</v>
      </c>
      <c r="J20" s="133">
        <f t="shared" si="2"/>
        <v>4.878048780487805E-2</v>
      </c>
      <c r="K20" s="133">
        <f t="shared" si="2"/>
        <v>9.6385542168674704E-2</v>
      </c>
      <c r="L20" s="133">
        <f t="shared" si="2"/>
        <v>4.878048780487805E-2</v>
      </c>
      <c r="M20" s="133">
        <f t="shared" si="2"/>
        <v>0.12328767123287671</v>
      </c>
    </row>
    <row r="21" spans="1:14" x14ac:dyDescent="0.2">
      <c r="A21" s="128"/>
      <c r="B21" s="129"/>
      <c r="C21" s="129"/>
      <c r="D21" s="129"/>
      <c r="E21" s="129"/>
      <c r="F21" s="129"/>
      <c r="G21" s="128"/>
      <c r="H21" s="128"/>
      <c r="I21" s="128"/>
      <c r="J21" s="128"/>
      <c r="K21" s="128"/>
      <c r="L21" s="128"/>
      <c r="M21" s="128"/>
    </row>
    <row r="22" spans="1:14" x14ac:dyDescent="0.2">
      <c r="A22" s="98" t="s">
        <v>3</v>
      </c>
      <c r="B22" s="129">
        <v>34</v>
      </c>
      <c r="C22" s="129">
        <v>34</v>
      </c>
      <c r="D22" s="129">
        <v>33</v>
      </c>
      <c r="E22" s="129">
        <v>33</v>
      </c>
      <c r="F22" s="129">
        <v>32</v>
      </c>
      <c r="G22" s="129">
        <v>33</v>
      </c>
      <c r="H22" s="129">
        <v>33</v>
      </c>
      <c r="I22" s="129">
        <v>33</v>
      </c>
      <c r="J22" s="106">
        <v>35</v>
      </c>
      <c r="K22" s="106">
        <v>33</v>
      </c>
      <c r="L22" s="106">
        <v>33</v>
      </c>
      <c r="M22" s="106">
        <v>33</v>
      </c>
    </row>
    <row r="23" spans="1:14" x14ac:dyDescent="0.2">
      <c r="A23" s="98"/>
      <c r="B23" s="129"/>
      <c r="C23" s="129"/>
      <c r="D23" s="129"/>
      <c r="E23" s="129"/>
      <c r="F23" s="129"/>
      <c r="G23" s="128"/>
      <c r="H23" s="128"/>
      <c r="I23" s="128"/>
      <c r="J23" s="128"/>
      <c r="K23" s="128"/>
      <c r="L23" s="128"/>
      <c r="M23" s="128"/>
    </row>
    <row r="24" spans="1:14" x14ac:dyDescent="0.2">
      <c r="A24" s="98" t="s">
        <v>7</v>
      </c>
      <c r="B24" s="129">
        <v>89</v>
      </c>
      <c r="C24" s="129">
        <v>74</v>
      </c>
      <c r="D24" s="129">
        <v>74</v>
      </c>
      <c r="E24" s="129">
        <v>78</v>
      </c>
      <c r="F24" s="129">
        <v>87</v>
      </c>
      <c r="G24" s="129">
        <v>74</v>
      </c>
      <c r="H24" s="129">
        <v>63</v>
      </c>
      <c r="I24" s="129">
        <v>70</v>
      </c>
      <c r="J24" s="106">
        <v>70</v>
      </c>
      <c r="K24" s="106">
        <v>74</v>
      </c>
      <c r="L24" s="106">
        <v>71</v>
      </c>
      <c r="M24" s="106">
        <v>66</v>
      </c>
    </row>
    <row r="25" spans="1:14" x14ac:dyDescent="0.2">
      <c r="A25" s="98" t="s">
        <v>8</v>
      </c>
      <c r="B25" s="129">
        <v>12</v>
      </c>
      <c r="C25" s="129">
        <v>14</v>
      </c>
      <c r="D25" s="129">
        <v>14</v>
      </c>
      <c r="E25" s="129">
        <v>16</v>
      </c>
      <c r="F25" s="129">
        <v>19</v>
      </c>
      <c r="G25" s="129">
        <v>16</v>
      </c>
      <c r="H25" s="129">
        <v>13</v>
      </c>
      <c r="I25" s="129">
        <v>15</v>
      </c>
      <c r="J25" s="106">
        <v>12</v>
      </c>
      <c r="K25" s="106">
        <v>9</v>
      </c>
      <c r="L25" s="106">
        <v>11</v>
      </c>
      <c r="M25" s="106">
        <v>7</v>
      </c>
    </row>
    <row r="26" spans="1:14" x14ac:dyDescent="0.2">
      <c r="A26" s="103" t="s">
        <v>14</v>
      </c>
      <c r="B26" s="104">
        <f t="shared" ref="B26:M26" si="3">B24/B5</f>
        <v>0.88118811881188119</v>
      </c>
      <c r="C26" s="104">
        <f t="shared" si="3"/>
        <v>0.84090909090909094</v>
      </c>
      <c r="D26" s="104">
        <f t="shared" si="3"/>
        <v>0.84090909090909094</v>
      </c>
      <c r="E26" s="104">
        <f t="shared" si="3"/>
        <v>0.82978723404255317</v>
      </c>
      <c r="F26" s="104">
        <f t="shared" si="3"/>
        <v>0.82075471698113212</v>
      </c>
      <c r="G26" s="104">
        <f t="shared" si="3"/>
        <v>0.82222222222222219</v>
      </c>
      <c r="H26" s="104">
        <f t="shared" si="3"/>
        <v>0.82894736842105265</v>
      </c>
      <c r="I26" s="104">
        <f t="shared" si="3"/>
        <v>0.82352941176470584</v>
      </c>
      <c r="J26" s="104">
        <f t="shared" si="3"/>
        <v>0.85365853658536583</v>
      </c>
      <c r="K26" s="104">
        <f t="shared" si="3"/>
        <v>0.89156626506024095</v>
      </c>
      <c r="L26" s="104">
        <f t="shared" si="3"/>
        <v>0.86585365853658536</v>
      </c>
      <c r="M26" s="104">
        <f t="shared" si="3"/>
        <v>0.90410958904109584</v>
      </c>
    </row>
    <row r="27" spans="1:14" x14ac:dyDescent="0.2">
      <c r="A27" s="98"/>
      <c r="B27" s="129"/>
      <c r="C27" s="129"/>
      <c r="D27" s="129"/>
      <c r="E27" s="129"/>
      <c r="F27" s="129"/>
      <c r="G27" s="128"/>
      <c r="H27" s="128"/>
      <c r="I27" s="128"/>
      <c r="J27" s="128"/>
      <c r="K27" s="128"/>
      <c r="L27" s="128"/>
      <c r="M27" s="128"/>
    </row>
    <row r="28" spans="1:14" x14ac:dyDescent="0.2">
      <c r="A28" s="98" t="s">
        <v>10</v>
      </c>
      <c r="B28" s="129">
        <v>100</v>
      </c>
      <c r="C28" s="129">
        <v>82</v>
      </c>
      <c r="D28" s="129">
        <v>84</v>
      </c>
      <c r="E28" s="129">
        <v>91</v>
      </c>
      <c r="F28" s="129">
        <v>102</v>
      </c>
      <c r="G28" s="129">
        <v>89</v>
      </c>
      <c r="H28" s="129">
        <v>75</v>
      </c>
      <c r="I28" s="129">
        <v>82</v>
      </c>
      <c r="J28" s="106">
        <v>77</v>
      </c>
      <c r="K28" s="106">
        <v>77</v>
      </c>
      <c r="L28" s="106">
        <v>78</v>
      </c>
      <c r="M28" s="106">
        <v>73</v>
      </c>
    </row>
    <row r="29" spans="1:14" x14ac:dyDescent="0.2">
      <c r="A29" s="98" t="s">
        <v>9</v>
      </c>
      <c r="B29" s="129">
        <v>1</v>
      </c>
      <c r="C29" s="129">
        <v>6</v>
      </c>
      <c r="D29" s="129">
        <v>4</v>
      </c>
      <c r="E29" s="129">
        <v>3</v>
      </c>
      <c r="F29" s="129">
        <v>4</v>
      </c>
      <c r="G29" s="129">
        <v>1</v>
      </c>
      <c r="H29" s="129">
        <v>1</v>
      </c>
      <c r="I29" s="129">
        <v>3</v>
      </c>
      <c r="J29" s="106">
        <v>5</v>
      </c>
      <c r="K29" s="106">
        <v>6</v>
      </c>
      <c r="L29" s="106">
        <v>4</v>
      </c>
      <c r="M29" s="106">
        <v>0</v>
      </c>
    </row>
    <row r="30" spans="1:14" x14ac:dyDescent="0.2">
      <c r="A30" s="98"/>
      <c r="B30" s="129"/>
      <c r="C30" s="129"/>
      <c r="D30" s="129"/>
      <c r="E30" s="129"/>
      <c r="F30" s="129"/>
      <c r="G30" s="129"/>
      <c r="H30" s="129"/>
      <c r="I30" s="129"/>
      <c r="J30" s="106"/>
      <c r="K30" s="106"/>
      <c r="L30" s="106"/>
      <c r="M30" s="106"/>
    </row>
    <row r="31" spans="1:14" x14ac:dyDescent="0.2">
      <c r="A31" s="114" t="s">
        <v>107</v>
      </c>
      <c r="B31" s="130"/>
      <c r="C31" s="130"/>
      <c r="D31" s="130"/>
      <c r="E31" s="130"/>
      <c r="F31" s="102">
        <v>39</v>
      </c>
      <c r="G31" s="102">
        <v>29</v>
      </c>
      <c r="H31" s="102">
        <v>29</v>
      </c>
      <c r="I31" s="102">
        <v>39</v>
      </c>
      <c r="J31" s="102">
        <v>35</v>
      </c>
      <c r="K31" s="102">
        <v>36</v>
      </c>
      <c r="L31" s="102">
        <v>34</v>
      </c>
      <c r="M31" s="102">
        <v>35</v>
      </c>
    </row>
    <row r="32" spans="1:14" x14ac:dyDescent="0.2">
      <c r="A32" s="114"/>
      <c r="B32" s="130"/>
      <c r="C32" s="130"/>
      <c r="D32" s="130"/>
      <c r="E32" s="130"/>
      <c r="F32" s="104">
        <f t="shared" ref="F32:M32" si="4">F31/F5</f>
        <v>0.36792452830188677</v>
      </c>
      <c r="G32" s="104">
        <f t="shared" si="4"/>
        <v>0.32222222222222224</v>
      </c>
      <c r="H32" s="104">
        <f t="shared" si="4"/>
        <v>0.38157894736842107</v>
      </c>
      <c r="I32" s="104">
        <f t="shared" si="4"/>
        <v>0.45882352941176469</v>
      </c>
      <c r="J32" s="104">
        <f t="shared" si="4"/>
        <v>0.42682926829268292</v>
      </c>
      <c r="K32" s="104">
        <f t="shared" si="4"/>
        <v>0.43373493975903615</v>
      </c>
      <c r="L32" s="104">
        <f t="shared" si="4"/>
        <v>0.41463414634146339</v>
      </c>
      <c r="M32" s="104">
        <f t="shared" si="4"/>
        <v>0.47945205479452052</v>
      </c>
    </row>
    <row r="33" spans="1:13" x14ac:dyDescent="0.2">
      <c r="A33" s="114" t="s">
        <v>91</v>
      </c>
      <c r="B33" s="130"/>
      <c r="C33" s="130"/>
      <c r="D33" s="130"/>
      <c r="E33" s="130"/>
      <c r="F33" s="102">
        <v>19</v>
      </c>
      <c r="G33" s="102">
        <v>11</v>
      </c>
      <c r="H33" s="102">
        <v>13</v>
      </c>
      <c r="I33" s="102">
        <v>9</v>
      </c>
      <c r="J33" s="102">
        <v>14</v>
      </c>
      <c r="K33" s="106">
        <v>12</v>
      </c>
      <c r="L33" s="106">
        <v>11</v>
      </c>
      <c r="M33" s="106">
        <v>11</v>
      </c>
    </row>
    <row r="34" spans="1:13" x14ac:dyDescent="0.2">
      <c r="A34" s="114" t="s">
        <v>63</v>
      </c>
      <c r="B34" s="130"/>
      <c r="C34" s="130"/>
      <c r="D34" s="130"/>
      <c r="E34" s="130"/>
      <c r="F34" s="104">
        <f t="shared" ref="F34:M34" si="5">F33/F5</f>
        <v>0.17924528301886791</v>
      </c>
      <c r="G34" s="104">
        <f t="shared" si="5"/>
        <v>0.12222222222222222</v>
      </c>
      <c r="H34" s="104">
        <f t="shared" si="5"/>
        <v>0.17105263157894737</v>
      </c>
      <c r="I34" s="104">
        <f t="shared" si="5"/>
        <v>0.10588235294117647</v>
      </c>
      <c r="J34" s="104">
        <f t="shared" si="5"/>
        <v>0.17073170731707318</v>
      </c>
      <c r="K34" s="104">
        <f t="shared" si="5"/>
        <v>0.14457831325301204</v>
      </c>
      <c r="L34" s="104">
        <f t="shared" si="5"/>
        <v>0.13414634146341464</v>
      </c>
      <c r="M34" s="104">
        <f t="shared" si="5"/>
        <v>0.15068493150684931</v>
      </c>
    </row>
    <row r="35" spans="1:13" x14ac:dyDescent="0.2">
      <c r="A35" s="195" t="s">
        <v>64</v>
      </c>
      <c r="B35" s="130"/>
      <c r="C35" s="130"/>
      <c r="D35" s="130"/>
      <c r="E35" s="130"/>
      <c r="F35" s="102">
        <v>2</v>
      </c>
      <c r="G35" s="102">
        <v>2</v>
      </c>
      <c r="H35" s="102">
        <v>1</v>
      </c>
      <c r="I35" s="102">
        <v>2</v>
      </c>
      <c r="J35" s="102">
        <v>4</v>
      </c>
      <c r="K35" s="106">
        <v>4</v>
      </c>
      <c r="L35" s="106">
        <v>2</v>
      </c>
      <c r="M35" s="106">
        <v>2</v>
      </c>
    </row>
    <row r="36" spans="1:13" x14ac:dyDescent="0.2">
      <c r="A36" s="195"/>
      <c r="B36" s="130"/>
      <c r="C36" s="130"/>
      <c r="D36" s="130"/>
      <c r="E36" s="130"/>
      <c r="F36" s="104">
        <f t="shared" ref="F36:M36" si="6">F35/F5</f>
        <v>1.8867924528301886E-2</v>
      </c>
      <c r="G36" s="104">
        <f t="shared" si="6"/>
        <v>2.2222222222222223E-2</v>
      </c>
      <c r="H36" s="104">
        <f t="shared" si="6"/>
        <v>1.3157894736842105E-2</v>
      </c>
      <c r="I36" s="104">
        <f t="shared" si="6"/>
        <v>2.3529411764705882E-2</v>
      </c>
      <c r="J36" s="104">
        <f t="shared" si="6"/>
        <v>4.878048780487805E-2</v>
      </c>
      <c r="K36" s="104">
        <f t="shared" si="6"/>
        <v>4.8192771084337352E-2</v>
      </c>
      <c r="L36" s="104">
        <f t="shared" si="6"/>
        <v>2.4390243902439025E-2</v>
      </c>
      <c r="M36" s="104">
        <f t="shared" si="6"/>
        <v>2.7397260273972601E-2</v>
      </c>
    </row>
    <row r="37" spans="1:13" x14ac:dyDescent="0.2">
      <c r="A37" s="20" t="s">
        <v>23</v>
      </c>
      <c r="B37" s="75"/>
      <c r="C37" s="75"/>
      <c r="D37" s="75"/>
      <c r="E37" s="75"/>
      <c r="F37" s="75"/>
    </row>
    <row r="39" spans="1:13" ht="15" x14ac:dyDescent="0.25">
      <c r="A39" s="10" t="s">
        <v>204</v>
      </c>
      <c r="F39" s="61"/>
    </row>
    <row r="40" spans="1:13" x14ac:dyDescent="0.2">
      <c r="A40" s="115" t="s">
        <v>20</v>
      </c>
      <c r="B40" s="116" t="s">
        <v>191</v>
      </c>
      <c r="C40" s="116" t="s">
        <v>192</v>
      </c>
      <c r="D40" s="116" t="s">
        <v>193</v>
      </c>
      <c r="E40" s="116" t="s">
        <v>194</v>
      </c>
      <c r="F40" s="116" t="s">
        <v>195</v>
      </c>
      <c r="G40" s="116" t="s">
        <v>196</v>
      </c>
      <c r="H40" s="116" t="s">
        <v>197</v>
      </c>
      <c r="I40" s="116" t="s">
        <v>198</v>
      </c>
      <c r="J40" s="116" t="s">
        <v>203</v>
      </c>
      <c r="K40" s="116" t="s">
        <v>200</v>
      </c>
      <c r="L40" s="116" t="s">
        <v>201</v>
      </c>
      <c r="M40" s="116" t="s">
        <v>202</v>
      </c>
    </row>
    <row r="41" spans="1:13" ht="15" x14ac:dyDescent="0.25">
      <c r="A41" s="117" t="s">
        <v>205</v>
      </c>
      <c r="B41" s="124">
        <v>78.3</v>
      </c>
      <c r="C41" s="124">
        <v>63.8</v>
      </c>
      <c r="D41" s="124">
        <v>69.900000000000006</v>
      </c>
      <c r="E41" s="124">
        <v>75.5</v>
      </c>
      <c r="F41" s="124">
        <v>81.3</v>
      </c>
      <c r="G41" s="124">
        <v>68.7</v>
      </c>
      <c r="H41" s="124">
        <v>55.9</v>
      </c>
      <c r="I41" s="118">
        <v>69.2</v>
      </c>
      <c r="J41" s="118">
        <v>60.5</v>
      </c>
      <c r="K41" s="118">
        <v>62.2</v>
      </c>
      <c r="L41" s="118">
        <v>59.8</v>
      </c>
      <c r="M41" s="118">
        <v>59.3</v>
      </c>
    </row>
    <row r="42" spans="1:13" x14ac:dyDescent="0.2">
      <c r="A42" s="119" t="s">
        <v>25</v>
      </c>
      <c r="B42" s="125">
        <v>55</v>
      </c>
      <c r="C42" s="125">
        <v>55</v>
      </c>
      <c r="D42" s="125">
        <v>55</v>
      </c>
      <c r="E42" s="125">
        <v>55</v>
      </c>
      <c r="F42" s="125">
        <v>55</v>
      </c>
      <c r="G42" s="125">
        <v>55</v>
      </c>
      <c r="H42" s="125">
        <v>55</v>
      </c>
      <c r="I42" s="125">
        <v>55</v>
      </c>
      <c r="J42" s="120">
        <v>55</v>
      </c>
      <c r="K42" s="120">
        <v>55</v>
      </c>
      <c r="L42" s="120">
        <v>63</v>
      </c>
      <c r="M42" s="120">
        <v>63</v>
      </c>
    </row>
    <row r="43" spans="1:13" ht="25.5" x14ac:dyDescent="0.2">
      <c r="A43" s="121" t="s">
        <v>206</v>
      </c>
      <c r="B43" s="126">
        <f t="shared" ref="B43:M43" si="7">B41-B42</f>
        <v>23.299999999999997</v>
      </c>
      <c r="C43" s="126">
        <f t="shared" si="7"/>
        <v>8.7999999999999972</v>
      </c>
      <c r="D43" s="126">
        <f t="shared" si="7"/>
        <v>14.900000000000006</v>
      </c>
      <c r="E43" s="126">
        <f t="shared" si="7"/>
        <v>20.5</v>
      </c>
      <c r="F43" s="126">
        <f t="shared" si="7"/>
        <v>26.299999999999997</v>
      </c>
      <c r="G43" s="126">
        <f t="shared" si="7"/>
        <v>13.700000000000003</v>
      </c>
      <c r="H43" s="126">
        <f t="shared" si="7"/>
        <v>0.89999999999999858</v>
      </c>
      <c r="I43" s="126">
        <f t="shared" si="7"/>
        <v>14.200000000000003</v>
      </c>
      <c r="J43" s="126">
        <f t="shared" si="7"/>
        <v>5.5</v>
      </c>
      <c r="K43" s="126">
        <f t="shared" si="7"/>
        <v>7.2000000000000028</v>
      </c>
      <c r="L43" s="126">
        <f t="shared" si="7"/>
        <v>-3.2000000000000028</v>
      </c>
      <c r="M43" s="126">
        <f t="shared" si="7"/>
        <v>-3.7000000000000028</v>
      </c>
    </row>
    <row r="44" spans="1:13" x14ac:dyDescent="0.2">
      <c r="A44" s="17" t="s">
        <v>207</v>
      </c>
      <c r="F44" s="61"/>
    </row>
    <row r="45" spans="1:13" x14ac:dyDescent="0.2">
      <c r="A45" s="17" t="s">
        <v>53</v>
      </c>
      <c r="F45" s="61"/>
    </row>
  </sheetData>
  <mergeCells count="1">
    <mergeCell ref="A35:A36"/>
  </mergeCells>
  <phoneticPr fontId="14" type="noConversion"/>
  <printOptions horizontalCentered="1"/>
  <pageMargins left="0.5" right="0.5" top="0.5" bottom="0.5" header="0.5" footer="0.25"/>
  <pageSetup scale="79" orientation="landscape" r:id="rId1"/>
  <headerFooter alignWithMargins="0">
    <oddFooter xml:space="preserve">&amp;L&amp;8MES Enrollment History 1998-2009&amp;R&amp;8Institutional Research &amp; Assessment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MES enrollment HX 2010-2014</vt:lpstr>
      <vt:lpstr>FTE detail by quarter</vt:lpstr>
      <vt:lpstr>MES retention graduation</vt:lpstr>
      <vt:lpstr>MES Admissions HX</vt:lpstr>
      <vt:lpstr>MES enrollment HX 1998-2009</vt:lpstr>
      <vt:lpstr>'MES Admissions HX'!Print_Area</vt:lpstr>
      <vt:lpstr>'MES enrollment HX 1998-2009'!Print_Area</vt:lpstr>
      <vt:lpstr>'MES enrollment HX 2010-2014'!Print_Area</vt:lpstr>
      <vt:lpstr>'MES retention graduation'!Print_Area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Coghlan</dc:creator>
  <cp:lastModifiedBy>May, Heather (Staff)</cp:lastModifiedBy>
  <cp:lastPrinted>2015-12-15T01:02:19Z</cp:lastPrinted>
  <dcterms:created xsi:type="dcterms:W3CDTF">2003-02-12T23:37:18Z</dcterms:created>
  <dcterms:modified xsi:type="dcterms:W3CDTF">2016-06-01T20:38:56Z</dcterms:modified>
</cp:coreProperties>
</file>