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720" windowWidth="25260" windowHeight="5775" activeTab="1"/>
  </bookViews>
  <sheets>
    <sheet name="25102" sheetId="1" r:id="rId1"/>
    <sheet name="25101" sheetId="2" r:id="rId2"/>
  </sheets>
  <calcPr calcId="125725"/>
</workbook>
</file>

<file path=xl/calcChain.xml><?xml version="1.0" encoding="utf-8"?>
<calcChain xmlns="http://schemas.openxmlformats.org/spreadsheetml/2006/main">
  <c r="G30" i="2"/>
  <c r="J11"/>
  <c r="J10"/>
  <c r="F11"/>
  <c r="L32"/>
  <c r="G27"/>
  <c r="G17"/>
  <c r="C46"/>
  <c r="B15"/>
  <c r="D46" s="1"/>
  <c r="C14"/>
  <c r="D14" s="1"/>
  <c r="E14" s="1"/>
  <c r="C8"/>
  <c r="D8" s="1"/>
  <c r="B48"/>
  <c r="G4"/>
  <c r="G3"/>
  <c r="G6" s="1"/>
  <c r="F46" i="1"/>
  <c r="C38"/>
  <c r="B38"/>
  <c r="E38" s="1"/>
  <c r="F47" s="1"/>
  <c r="G34" i="2" l="1"/>
  <c r="E46" s="1"/>
  <c r="D48"/>
  <c r="C48"/>
  <c r="E8"/>
  <c r="E48" l="1"/>
</calcChain>
</file>

<file path=xl/sharedStrings.xml><?xml version="1.0" encoding="utf-8"?>
<sst xmlns="http://schemas.openxmlformats.org/spreadsheetml/2006/main" count="113" uniqueCount="93">
  <si>
    <t>Account Title</t>
  </si>
  <si>
    <t>Adjusted Budget</t>
  </si>
  <si>
    <t>Year to Date</t>
  </si>
  <si>
    <t>Full-Time/Faculty/Vacation Buy-Out</t>
  </si>
  <si>
    <t>Salaries and Wages</t>
  </si>
  <si>
    <t>Full-Time/Faculty/Other</t>
  </si>
  <si>
    <t>OASI</t>
  </si>
  <si>
    <t>Benefits</t>
  </si>
  <si>
    <t>Industrial Insurance</t>
  </si>
  <si>
    <t>Other Services</t>
  </si>
  <si>
    <t>Goods and Services</t>
  </si>
  <si>
    <t>Office Supplies</t>
  </si>
  <si>
    <t>Instructional and Research Supplies</t>
  </si>
  <si>
    <t>Videos/Laser Discs</t>
  </si>
  <si>
    <t>Miscellaneous Supplies and Material</t>
  </si>
  <si>
    <t>Books and Pamphlets (Non-Library)</t>
  </si>
  <si>
    <t>Postage</t>
  </si>
  <si>
    <t>Rental-Conference Facilities</t>
  </si>
  <si>
    <t>Duplicating Copy Center</t>
  </si>
  <si>
    <t>Printing Off-Campus</t>
  </si>
  <si>
    <t>Conference Registration Fees</t>
  </si>
  <si>
    <t>PSA &amp; CSA Travel</t>
  </si>
  <si>
    <t>Food and Drink Not For Resale</t>
  </si>
  <si>
    <t>Entrance Fees</t>
  </si>
  <si>
    <t>In-State Private Auto Mileage</t>
  </si>
  <si>
    <t>In-State Other Transportation</t>
  </si>
  <si>
    <t>In-State Other</t>
  </si>
  <si>
    <t>Light Refreshments</t>
  </si>
  <si>
    <t>Out-Of-State Subsistence; Lodging</t>
  </si>
  <si>
    <t>Out-Of-State Air Transportation</t>
  </si>
  <si>
    <t>Out-Of-State Other Transportation</t>
  </si>
  <si>
    <t>Out-Of-Country Other Transportation</t>
  </si>
  <si>
    <t>Agency Motor Pool Services</t>
  </si>
  <si>
    <t>Client Services</t>
  </si>
  <si>
    <t>REMAINDER</t>
  </si>
  <si>
    <t>Bigley trip</t>
  </si>
  <si>
    <t>John C trip</t>
  </si>
  <si>
    <t>Hardcastle</t>
  </si>
  <si>
    <t>Gerardo</t>
  </si>
  <si>
    <t>QM</t>
  </si>
  <si>
    <t>thesis food</t>
  </si>
  <si>
    <t>remaining</t>
  </si>
  <si>
    <t>Accounted Budget</t>
  </si>
  <si>
    <t>gail remaining</t>
  </si>
  <si>
    <t>Full-Time/Admin/Regular</t>
  </si>
  <si>
    <t>heather remaining</t>
  </si>
  <si>
    <t>Student/On-Campus/FWSP</t>
  </si>
  <si>
    <t>Student/On-Campus/Institutional</t>
  </si>
  <si>
    <t>TIAA/CREF</t>
  </si>
  <si>
    <t>Health  Life and Disability</t>
  </si>
  <si>
    <t>Transfer of Student Salary</t>
  </si>
  <si>
    <t>Transfer of Miscellaneous Costs</t>
  </si>
  <si>
    <t>Photo and Reproduction Supplies</t>
  </si>
  <si>
    <t>Telephone-SCAN</t>
  </si>
  <si>
    <t>Telephone-Cell Phone Usage</t>
  </si>
  <si>
    <t xml:space="preserve">Advertising </t>
  </si>
  <si>
    <t xml:space="preserve">Rental-Other </t>
  </si>
  <si>
    <t>Facilities Labor Costs</t>
  </si>
  <si>
    <t>Dues and Membership Fees</t>
  </si>
  <si>
    <t>Freight</t>
  </si>
  <si>
    <t>In-State Subsistence and Lodging</t>
  </si>
  <si>
    <t>Taxable Travel Reimbursement</t>
  </si>
  <si>
    <t>Out-Of-Country Subsistence; Lodging</t>
  </si>
  <si>
    <t>Out-Of-Country Other</t>
  </si>
  <si>
    <t>Travel Advance</t>
  </si>
  <si>
    <t>tedx mit &amp; mpa</t>
  </si>
  <si>
    <t>remainder</t>
  </si>
  <si>
    <t>estimate of june 30 remainder</t>
  </si>
  <si>
    <t>jerilyn</t>
  </si>
  <si>
    <t>total salary to spend</t>
  </si>
  <si>
    <t>estimated remaining benefits to spend</t>
  </si>
  <si>
    <t>Goods and Services / Travel</t>
  </si>
  <si>
    <t>other costs</t>
  </si>
  <si>
    <t>as of 5/2/12</t>
  </si>
  <si>
    <t>esimate for june 30, 12</t>
  </si>
  <si>
    <t>tedx</t>
  </si>
  <si>
    <t>postage</t>
  </si>
  <si>
    <t>mit &amp; mpa paid $500 over on other side</t>
  </si>
  <si>
    <t>telephone+cell</t>
  </si>
  <si>
    <t>newsletter</t>
  </si>
  <si>
    <t>motor pool</t>
  </si>
  <si>
    <t>brochures-1500</t>
  </si>
  <si>
    <t>envelopes</t>
  </si>
  <si>
    <t>sustainability summit</t>
  </si>
  <si>
    <t>graduation</t>
  </si>
  <si>
    <t>green professionals</t>
  </si>
  <si>
    <t>sd fair</t>
  </si>
  <si>
    <t>peace corps adverts</t>
  </si>
  <si>
    <t>total earmarked</t>
  </si>
  <si>
    <t>graduation party</t>
  </si>
  <si>
    <t>victoria conf</t>
  </si>
  <si>
    <t xml:space="preserve">15 students charged $125 ea = 1875; total estimate for trips is </t>
  </si>
  <si>
    <t>speaker - $100, food $700, printing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</si>
</sst>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6" fontId="0" fillId="0" borderId="0" xfId="0" applyNumberFormat="1"/>
    <xf numFmtId="0" fontId="0" fillId="0" borderId="10" xfId="0" applyBorder="1"/>
    <xf numFmtId="6" fontId="0" fillId="0" borderId="10" xfId="0" applyNumberFormat="1" applyBorder="1"/>
    <xf numFmtId="0" fontId="0" fillId="0" borderId="0" xfId="0" applyBorder="1"/>
    <xf numFmtId="0" fontId="0" fillId="33" borderId="0" xfId="0" applyFill="1"/>
    <xf numFmtId="2" fontId="0" fillId="33" borderId="0" xfId="0" applyNumberFormat="1" applyFill="1"/>
    <xf numFmtId="0" fontId="0" fillId="0" borderId="0" xfId="0" applyFill="1"/>
    <xf numFmtId="2" fontId="0" fillId="34" borderId="0" xfId="0" applyNumberFormat="1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G47"/>
  <sheetViews>
    <sheetView topLeftCell="A13" zoomScaleNormal="100" workbookViewId="0">
      <selection activeCell="E40" sqref="E40:F40"/>
    </sheetView>
  </sheetViews>
  <sheetFormatPr defaultRowHeight="15"/>
  <cols>
    <col min="1" max="1" width="34.7109375" bestFit="1" customWidth="1"/>
    <col min="3" max="3" width="11.7109375" bestFit="1" customWidth="1"/>
    <col min="5" max="5" width="11.5703125" bestFit="1" customWidth="1"/>
  </cols>
  <sheetData>
    <row r="4" spans="1:3">
      <c r="A4">
        <v>25102</v>
      </c>
    </row>
    <row r="6" spans="1:3">
      <c r="A6" t="s">
        <v>0</v>
      </c>
      <c r="B6" t="s">
        <v>1</v>
      </c>
      <c r="C6" t="s">
        <v>2</v>
      </c>
    </row>
    <row r="7" spans="1:3">
      <c r="A7" t="s">
        <v>3</v>
      </c>
      <c r="B7">
        <v>0</v>
      </c>
      <c r="C7">
        <v>0</v>
      </c>
    </row>
    <row r="8" spans="1:3">
      <c r="A8" t="s">
        <v>5</v>
      </c>
      <c r="B8">
        <v>0</v>
      </c>
      <c r="C8">
        <v>2000</v>
      </c>
    </row>
    <row r="9" spans="1:3">
      <c r="A9" t="s">
        <v>6</v>
      </c>
      <c r="B9">
        <v>0</v>
      </c>
      <c r="C9">
        <v>147.22999999999999</v>
      </c>
    </row>
    <row r="10" spans="1:3">
      <c r="A10" t="s">
        <v>8</v>
      </c>
      <c r="B10">
        <v>0</v>
      </c>
      <c r="C10">
        <v>13.31</v>
      </c>
    </row>
    <row r="11" spans="1:3">
      <c r="A11" t="s">
        <v>9</v>
      </c>
      <c r="B11">
        <v>0</v>
      </c>
      <c r="C11">
        <v>0</v>
      </c>
    </row>
    <row r="12" spans="1:3">
      <c r="A12" t="s">
        <v>10</v>
      </c>
      <c r="B12">
        <v>10900</v>
      </c>
      <c r="C12">
        <v>0</v>
      </c>
    </row>
    <row r="13" spans="1:3">
      <c r="A13" t="s">
        <v>11</v>
      </c>
      <c r="B13">
        <v>0</v>
      </c>
      <c r="C13">
        <v>419.08</v>
      </c>
    </row>
    <row r="14" spans="1:3">
      <c r="A14" t="s">
        <v>12</v>
      </c>
      <c r="B14">
        <v>0</v>
      </c>
      <c r="C14">
        <v>14.12</v>
      </c>
    </row>
    <row r="15" spans="1:3">
      <c r="A15" t="s">
        <v>13</v>
      </c>
      <c r="B15">
        <v>0</v>
      </c>
      <c r="C15">
        <v>6.6</v>
      </c>
    </row>
    <row r="16" spans="1:3">
      <c r="A16" t="s">
        <v>14</v>
      </c>
      <c r="B16">
        <v>0</v>
      </c>
      <c r="C16">
        <v>13.01</v>
      </c>
    </row>
    <row r="17" spans="1:3">
      <c r="A17" t="s">
        <v>15</v>
      </c>
      <c r="B17">
        <v>0</v>
      </c>
      <c r="C17">
        <v>300.33999999999997</v>
      </c>
    </row>
    <row r="18" spans="1:3">
      <c r="A18" t="s">
        <v>16</v>
      </c>
      <c r="B18">
        <v>0</v>
      </c>
      <c r="C18">
        <v>22</v>
      </c>
    </row>
    <row r="19" spans="1:3">
      <c r="A19" t="s">
        <v>17</v>
      </c>
      <c r="B19">
        <v>0</v>
      </c>
      <c r="C19">
        <v>176</v>
      </c>
    </row>
    <row r="20" spans="1:3">
      <c r="A20" t="s">
        <v>18</v>
      </c>
      <c r="B20">
        <v>0</v>
      </c>
      <c r="C20">
        <v>329.59</v>
      </c>
    </row>
    <row r="21" spans="1:3">
      <c r="A21" t="s">
        <v>19</v>
      </c>
      <c r="B21">
        <v>0</v>
      </c>
      <c r="C21">
        <v>120.38</v>
      </c>
    </row>
    <row r="22" spans="1:3">
      <c r="A22" t="s">
        <v>20</v>
      </c>
      <c r="B22">
        <v>0</v>
      </c>
      <c r="C22">
        <v>257.27999999999997</v>
      </c>
    </row>
    <row r="23" spans="1:3">
      <c r="A23" t="s">
        <v>21</v>
      </c>
      <c r="B23">
        <v>0</v>
      </c>
      <c r="C23">
        <v>0</v>
      </c>
    </row>
    <row r="24" spans="1:3">
      <c r="A24" t="s">
        <v>22</v>
      </c>
      <c r="B24">
        <v>0</v>
      </c>
      <c r="C24">
        <v>190.2</v>
      </c>
    </row>
    <row r="25" spans="1:3">
      <c r="A25" t="s">
        <v>23</v>
      </c>
      <c r="B25">
        <v>0</v>
      </c>
      <c r="C25">
        <v>16</v>
      </c>
    </row>
    <row r="26" spans="1:3">
      <c r="A26" t="s">
        <v>24</v>
      </c>
      <c r="B26">
        <v>0</v>
      </c>
      <c r="C26">
        <v>109.14</v>
      </c>
    </row>
    <row r="27" spans="1:3">
      <c r="A27" t="s">
        <v>25</v>
      </c>
      <c r="B27">
        <v>0</v>
      </c>
      <c r="C27">
        <v>545</v>
      </c>
    </row>
    <row r="28" spans="1:3">
      <c r="A28" t="s">
        <v>26</v>
      </c>
      <c r="B28">
        <v>0</v>
      </c>
      <c r="C28">
        <v>50.65</v>
      </c>
    </row>
    <row r="29" spans="1:3">
      <c r="A29" t="s">
        <v>27</v>
      </c>
      <c r="B29">
        <v>0</v>
      </c>
      <c r="C29">
        <v>48.04</v>
      </c>
    </row>
    <row r="30" spans="1:3">
      <c r="A30" t="s">
        <v>28</v>
      </c>
      <c r="B30">
        <v>0</v>
      </c>
      <c r="C30">
        <v>1193.1600000000001</v>
      </c>
    </row>
    <row r="31" spans="1:3">
      <c r="A31" t="s">
        <v>29</v>
      </c>
      <c r="B31">
        <v>0</v>
      </c>
      <c r="C31">
        <v>530.79999999999995</v>
      </c>
    </row>
    <row r="32" spans="1:3">
      <c r="A32" t="s">
        <v>30</v>
      </c>
      <c r="B32">
        <v>0</v>
      </c>
      <c r="C32">
        <v>289.44</v>
      </c>
    </row>
    <row r="33" spans="1:7">
      <c r="A33" t="s">
        <v>31</v>
      </c>
      <c r="B33">
        <v>0</v>
      </c>
      <c r="C33">
        <v>142.72</v>
      </c>
    </row>
    <row r="34" spans="1:7">
      <c r="A34" t="s">
        <v>32</v>
      </c>
      <c r="B34">
        <v>0</v>
      </c>
      <c r="C34">
        <v>713.2</v>
      </c>
    </row>
    <row r="35" spans="1:7">
      <c r="A35" t="s">
        <v>33</v>
      </c>
      <c r="B35">
        <v>0</v>
      </c>
      <c r="C35">
        <v>575</v>
      </c>
    </row>
    <row r="37" spans="1:7">
      <c r="E37" t="s">
        <v>34</v>
      </c>
    </row>
    <row r="38" spans="1:7">
      <c r="B38">
        <f>SUM(B7:B35)</f>
        <v>10900</v>
      </c>
      <c r="C38">
        <f>SUM(C7:C35)</f>
        <v>8222.2900000000009</v>
      </c>
      <c r="E38">
        <f>B38-C38</f>
        <v>2677.7099999999991</v>
      </c>
    </row>
    <row r="40" spans="1:7">
      <c r="E40" t="s">
        <v>35</v>
      </c>
      <c r="F40" s="1">
        <v>300</v>
      </c>
      <c r="G40" t="s">
        <v>91</v>
      </c>
    </row>
    <row r="41" spans="1:7">
      <c r="E41" t="s">
        <v>36</v>
      </c>
      <c r="F41" s="1">
        <v>200</v>
      </c>
    </row>
    <row r="42" spans="1:7">
      <c r="E42" t="s">
        <v>37</v>
      </c>
      <c r="F42" s="1">
        <v>100</v>
      </c>
    </row>
    <row r="43" spans="1:7">
      <c r="E43" t="s">
        <v>38</v>
      </c>
      <c r="F43" s="1">
        <v>550</v>
      </c>
    </row>
    <row r="44" spans="1:7">
      <c r="E44" t="s">
        <v>39</v>
      </c>
      <c r="F44" s="1">
        <v>410</v>
      </c>
    </row>
    <row r="45" spans="1:7">
      <c r="E45" s="2" t="s">
        <v>40</v>
      </c>
      <c r="F45" s="3">
        <v>100</v>
      </c>
    </row>
    <row r="46" spans="1:7">
      <c r="F46" s="1">
        <f>SUM(F40:F45)</f>
        <v>1660</v>
      </c>
    </row>
    <row r="47" spans="1:7">
      <c r="E47" t="s">
        <v>41</v>
      </c>
      <c r="F47" s="1">
        <f>E38-F46</f>
        <v>1017.7099999999991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9"/>
  <sheetViews>
    <sheetView tabSelected="1" topLeftCell="C13" zoomScaleNormal="100" workbookViewId="0">
      <selection activeCell="G26" sqref="G26"/>
    </sheetView>
  </sheetViews>
  <sheetFormatPr defaultRowHeight="15"/>
  <cols>
    <col min="1" max="1" width="34.7109375" bestFit="1" customWidth="1"/>
    <col min="2" max="2" width="17.42578125" bestFit="1" customWidth="1"/>
    <col min="3" max="3" width="11.7109375" bestFit="1" customWidth="1"/>
    <col min="4" max="4" width="14.7109375" bestFit="1" customWidth="1"/>
    <col min="5" max="5" width="28.28515625" bestFit="1" customWidth="1"/>
    <col min="6" max="6" width="20.42578125" bestFit="1" customWidth="1"/>
  </cols>
  <sheetData>
    <row r="2" spans="1:10">
      <c r="A2" t="s">
        <v>0</v>
      </c>
      <c r="B2" t="s">
        <v>42</v>
      </c>
      <c r="C2" t="s">
        <v>2</v>
      </c>
      <c r="D2" t="s">
        <v>66</v>
      </c>
      <c r="E2" t="s">
        <v>67</v>
      </c>
    </row>
    <row r="3" spans="1:10">
      <c r="A3" t="s">
        <v>4</v>
      </c>
      <c r="B3">
        <v>58790</v>
      </c>
      <c r="C3">
        <v>0</v>
      </c>
      <c r="F3" t="s">
        <v>43</v>
      </c>
      <c r="G3">
        <f>5*2042.5</f>
        <v>10212.5</v>
      </c>
    </row>
    <row r="4" spans="1:10">
      <c r="A4" t="s">
        <v>44</v>
      </c>
      <c r="B4">
        <v>0</v>
      </c>
      <c r="C4">
        <v>38807.5</v>
      </c>
      <c r="F4" t="s">
        <v>45</v>
      </c>
      <c r="G4">
        <f>((12*172)/2*2)+500</f>
        <v>2564</v>
      </c>
    </row>
    <row r="5" spans="1:10">
      <c r="A5" t="s">
        <v>46</v>
      </c>
      <c r="B5">
        <v>0</v>
      </c>
      <c r="C5">
        <v>1517.33</v>
      </c>
      <c r="F5" s="2" t="s">
        <v>68</v>
      </c>
      <c r="G5" s="2">
        <v>400</v>
      </c>
    </row>
    <row r="6" spans="1:10">
      <c r="A6" s="4" t="s">
        <v>50</v>
      </c>
      <c r="B6" s="4">
        <v>0</v>
      </c>
      <c r="C6" s="4">
        <v>104</v>
      </c>
      <c r="F6" t="s">
        <v>69</v>
      </c>
      <c r="G6">
        <f>SUM(G3:G5)</f>
        <v>13176.5</v>
      </c>
    </row>
    <row r="7" spans="1:10">
      <c r="A7" s="2" t="s">
        <v>47</v>
      </c>
      <c r="B7" s="2">
        <v>0</v>
      </c>
      <c r="C7" s="2">
        <v>2028</v>
      </c>
    </row>
    <row r="8" spans="1:10">
      <c r="C8">
        <f>SUM(C4:C7)</f>
        <v>42456.83</v>
      </c>
      <c r="D8">
        <f>B3-C8</f>
        <v>16333.169999999998</v>
      </c>
      <c r="E8" s="5">
        <f>D8-G6</f>
        <v>3156.6699999999983</v>
      </c>
    </row>
    <row r="9" spans="1:10">
      <c r="A9" t="s">
        <v>7</v>
      </c>
      <c r="B9">
        <v>18274</v>
      </c>
      <c r="C9">
        <v>0</v>
      </c>
    </row>
    <row r="10" spans="1:10">
      <c r="A10" t="s">
        <v>6</v>
      </c>
      <c r="B10">
        <v>0</v>
      </c>
      <c r="C10">
        <v>2890.64</v>
      </c>
      <c r="F10" t="s">
        <v>70</v>
      </c>
      <c r="J10">
        <f>13756.86/19</f>
        <v>724.04526315789474</v>
      </c>
    </row>
    <row r="11" spans="1:10">
      <c r="A11" t="s">
        <v>48</v>
      </c>
      <c r="B11">
        <v>0</v>
      </c>
      <c r="C11">
        <v>1940.42</v>
      </c>
      <c r="F11">
        <f>(13756.86/19)*5</f>
        <v>3620.2263157894736</v>
      </c>
      <c r="J11">
        <f>J10*12</f>
        <v>8688.5431578947373</v>
      </c>
    </row>
    <row r="12" spans="1:10">
      <c r="A12" t="s">
        <v>8</v>
      </c>
      <c r="B12">
        <v>0</v>
      </c>
      <c r="C12">
        <v>395.8</v>
      </c>
    </row>
    <row r="13" spans="1:10">
      <c r="A13" s="2" t="s">
        <v>49</v>
      </c>
      <c r="B13" s="2">
        <v>0</v>
      </c>
      <c r="C13" s="2">
        <v>8530</v>
      </c>
    </row>
    <row r="14" spans="1:10">
      <c r="C14">
        <f>SUM(C10:C13)</f>
        <v>13756.86</v>
      </c>
      <c r="D14">
        <f>B9-C14</f>
        <v>4517.1399999999994</v>
      </c>
      <c r="E14" s="6">
        <f>D14-F11</f>
        <v>896.91368421052584</v>
      </c>
    </row>
    <row r="15" spans="1:10">
      <c r="A15" t="s">
        <v>71</v>
      </c>
      <c r="B15">
        <f>12842+4800</f>
        <v>17642</v>
      </c>
      <c r="C15">
        <v>0</v>
      </c>
    </row>
    <row r="16" spans="1:10">
      <c r="A16" t="s">
        <v>51</v>
      </c>
      <c r="B16">
        <v>0</v>
      </c>
      <c r="C16">
        <v>-500</v>
      </c>
      <c r="D16" t="s">
        <v>65</v>
      </c>
      <c r="F16" t="s">
        <v>72</v>
      </c>
    </row>
    <row r="17" spans="1:12">
      <c r="A17" t="s">
        <v>11</v>
      </c>
      <c r="B17">
        <v>0</v>
      </c>
      <c r="C17">
        <v>85.78</v>
      </c>
      <c r="F17" t="s">
        <v>75</v>
      </c>
      <c r="G17">
        <f>634.81+61.94+221</f>
        <v>917.75</v>
      </c>
      <c r="H17" t="s">
        <v>77</v>
      </c>
    </row>
    <row r="18" spans="1:12">
      <c r="A18" t="s">
        <v>12</v>
      </c>
      <c r="B18">
        <v>0</v>
      </c>
      <c r="C18">
        <v>5.01</v>
      </c>
      <c r="F18" s="5" t="s">
        <v>76</v>
      </c>
      <c r="G18" s="5">
        <v>45</v>
      </c>
    </row>
    <row r="19" spans="1:12">
      <c r="A19" t="s">
        <v>52</v>
      </c>
      <c r="B19">
        <v>0</v>
      </c>
      <c r="C19">
        <v>235</v>
      </c>
      <c r="F19" s="5" t="s">
        <v>78</v>
      </c>
      <c r="G19" s="5">
        <v>60</v>
      </c>
    </row>
    <row r="20" spans="1:12">
      <c r="A20" t="s">
        <v>14</v>
      </c>
      <c r="B20">
        <v>0</v>
      </c>
      <c r="C20">
        <v>0</v>
      </c>
      <c r="F20" t="s">
        <v>79</v>
      </c>
      <c r="G20">
        <v>500</v>
      </c>
    </row>
    <row r="21" spans="1:12">
      <c r="A21" t="s">
        <v>16</v>
      </c>
      <c r="B21">
        <v>0</v>
      </c>
      <c r="C21">
        <v>276.75</v>
      </c>
      <c r="F21" s="7" t="s">
        <v>80</v>
      </c>
      <c r="G21" s="7">
        <v>163.66</v>
      </c>
    </row>
    <row r="22" spans="1:12">
      <c r="A22" t="s">
        <v>53</v>
      </c>
      <c r="B22">
        <v>0</v>
      </c>
      <c r="C22">
        <v>174.48</v>
      </c>
      <c r="F22" s="7" t="s">
        <v>81</v>
      </c>
      <c r="G22" s="7">
        <v>1410</v>
      </c>
    </row>
    <row r="23" spans="1:12">
      <c r="A23" t="s">
        <v>54</v>
      </c>
      <c r="B23">
        <v>0</v>
      </c>
      <c r="C23">
        <v>45.11</v>
      </c>
      <c r="F23" s="7" t="s">
        <v>82</v>
      </c>
      <c r="G23" s="7">
        <v>200</v>
      </c>
    </row>
    <row r="24" spans="1:12">
      <c r="A24" t="s">
        <v>55</v>
      </c>
      <c r="B24">
        <v>0</v>
      </c>
      <c r="C24">
        <v>50</v>
      </c>
      <c r="F24" s="7" t="s">
        <v>83</v>
      </c>
      <c r="G24" s="7">
        <v>150</v>
      </c>
    </row>
    <row r="25" spans="1:12">
      <c r="A25" t="s">
        <v>56</v>
      </c>
      <c r="B25">
        <v>0</v>
      </c>
      <c r="C25">
        <v>232</v>
      </c>
      <c r="F25" s="7" t="s">
        <v>84</v>
      </c>
      <c r="G25" s="7">
        <v>1500</v>
      </c>
      <c r="H25" t="s">
        <v>92</v>
      </c>
    </row>
    <row r="26" spans="1:12">
      <c r="A26" t="s">
        <v>57</v>
      </c>
      <c r="B26">
        <v>0</v>
      </c>
      <c r="C26">
        <v>266</v>
      </c>
      <c r="F26" s="7" t="s">
        <v>85</v>
      </c>
      <c r="G26" s="7">
        <v>200</v>
      </c>
    </row>
    <row r="27" spans="1:12">
      <c r="A27" t="s">
        <v>18</v>
      </c>
      <c r="B27">
        <v>0</v>
      </c>
      <c r="C27">
        <v>821</v>
      </c>
      <c r="F27" s="7" t="s">
        <v>86</v>
      </c>
      <c r="G27">
        <f>50+69+96</f>
        <v>215</v>
      </c>
    </row>
    <row r="28" spans="1:12">
      <c r="A28" t="s">
        <v>19</v>
      </c>
      <c r="B28">
        <v>0</v>
      </c>
      <c r="C28">
        <v>102.59</v>
      </c>
      <c r="F28" s="7" t="s">
        <v>87</v>
      </c>
      <c r="G28">
        <v>1000</v>
      </c>
    </row>
    <row r="29" spans="1:12">
      <c r="A29" t="s">
        <v>20</v>
      </c>
      <c r="B29">
        <v>0</v>
      </c>
      <c r="C29">
        <v>3145.1</v>
      </c>
      <c r="F29" s="7" t="s">
        <v>89</v>
      </c>
      <c r="G29">
        <v>140</v>
      </c>
    </row>
    <row r="30" spans="1:12">
      <c r="A30" t="s">
        <v>58</v>
      </c>
      <c r="B30">
        <v>0</v>
      </c>
      <c r="C30">
        <v>3150</v>
      </c>
      <c r="F30" s="7" t="s">
        <v>90</v>
      </c>
      <c r="G30" s="7">
        <f>250+516</f>
        <v>766</v>
      </c>
    </row>
    <row r="31" spans="1:12">
      <c r="A31" t="s">
        <v>59</v>
      </c>
      <c r="B31">
        <v>0</v>
      </c>
      <c r="C31">
        <v>43.14</v>
      </c>
      <c r="F31" s="7"/>
    </row>
    <row r="32" spans="1:12">
      <c r="A32" t="s">
        <v>22</v>
      </c>
      <c r="B32">
        <v>0</v>
      </c>
      <c r="C32">
        <v>785.84</v>
      </c>
      <c r="L32">
        <f>38807.5+10212.5</f>
        <v>49020</v>
      </c>
    </row>
    <row r="33" spans="1:7">
      <c r="A33" t="s">
        <v>60</v>
      </c>
      <c r="B33">
        <v>0</v>
      </c>
      <c r="C33">
        <v>852.62</v>
      </c>
      <c r="F33" s="2"/>
      <c r="G33" s="2"/>
    </row>
    <row r="34" spans="1:7">
      <c r="A34" t="s">
        <v>61</v>
      </c>
      <c r="B34">
        <v>0</v>
      </c>
      <c r="C34">
        <v>79</v>
      </c>
      <c r="F34" t="s">
        <v>88</v>
      </c>
      <c r="G34">
        <f>SUM(G17:G33)</f>
        <v>7267.41</v>
      </c>
    </row>
    <row r="35" spans="1:7">
      <c r="A35" t="s">
        <v>24</v>
      </c>
      <c r="B35">
        <v>0</v>
      </c>
      <c r="C35">
        <v>32.64</v>
      </c>
    </row>
    <row r="36" spans="1:7">
      <c r="A36" t="s">
        <v>25</v>
      </c>
      <c r="B36">
        <v>0</v>
      </c>
      <c r="C36">
        <v>86</v>
      </c>
    </row>
    <row r="37" spans="1:7">
      <c r="A37" t="s">
        <v>26</v>
      </c>
      <c r="B37">
        <v>0</v>
      </c>
      <c r="C37">
        <v>11.39</v>
      </c>
    </row>
    <row r="38" spans="1:7">
      <c r="A38" t="s">
        <v>27</v>
      </c>
      <c r="B38">
        <v>0</v>
      </c>
      <c r="C38">
        <v>34.56</v>
      </c>
    </row>
    <row r="39" spans="1:7">
      <c r="A39" t="s">
        <v>28</v>
      </c>
      <c r="B39">
        <v>0</v>
      </c>
      <c r="C39">
        <v>147</v>
      </c>
    </row>
    <row r="40" spans="1:7">
      <c r="A40" t="s">
        <v>29</v>
      </c>
      <c r="B40">
        <v>0</v>
      </c>
      <c r="C40">
        <v>1461.4</v>
      </c>
    </row>
    <row r="41" spans="1:7">
      <c r="A41" t="s">
        <v>30</v>
      </c>
      <c r="B41">
        <v>0</v>
      </c>
      <c r="C41">
        <v>123.3</v>
      </c>
    </row>
    <row r="42" spans="1:7">
      <c r="A42" t="s">
        <v>62</v>
      </c>
      <c r="B42">
        <v>0</v>
      </c>
      <c r="C42">
        <v>1490.31</v>
      </c>
    </row>
    <row r="43" spans="1:7">
      <c r="A43" t="s">
        <v>31</v>
      </c>
      <c r="B43">
        <v>0</v>
      </c>
      <c r="C43">
        <v>77.91</v>
      </c>
    </row>
    <row r="44" spans="1:7">
      <c r="A44" t="s">
        <v>63</v>
      </c>
      <c r="B44">
        <v>0</v>
      </c>
      <c r="C44">
        <v>158.44999999999999</v>
      </c>
    </row>
    <row r="45" spans="1:7">
      <c r="A45" s="2" t="s">
        <v>64</v>
      </c>
      <c r="B45" s="2">
        <v>0</v>
      </c>
      <c r="C45" s="2">
        <v>0</v>
      </c>
    </row>
    <row r="46" spans="1:7">
      <c r="C46">
        <f>SUM(C16:C45)</f>
        <v>13472.379999999997</v>
      </c>
      <c r="D46">
        <f>B15-C46</f>
        <v>4169.6200000000026</v>
      </c>
      <c r="E46" s="5">
        <f>D46-G34</f>
        <v>-3097.7899999999972</v>
      </c>
    </row>
    <row r="48" spans="1:7">
      <c r="B48">
        <f>SUM(B3:B45)</f>
        <v>94706</v>
      </c>
      <c r="C48">
        <f>C46+C14+C8</f>
        <v>69686.070000000007</v>
      </c>
      <c r="D48">
        <f>B48-C48</f>
        <v>25019.929999999993</v>
      </c>
      <c r="E48" s="8">
        <f>SUM(E3:E47)</f>
        <v>955.79368421052686</v>
      </c>
    </row>
    <row r="49" spans="4:5">
      <c r="D49" t="s">
        <v>73</v>
      </c>
      <c r="E49" s="9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25102</vt:lpstr>
      <vt:lpstr>25101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wootang</cp:lastModifiedBy>
  <dcterms:created xsi:type="dcterms:W3CDTF">2012-05-02T17:50:06Z</dcterms:created>
  <dcterms:modified xsi:type="dcterms:W3CDTF">2012-06-01T21:24:03Z</dcterms:modified>
</cp:coreProperties>
</file>