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35" windowHeight="12210"/>
  </bookViews>
  <sheets>
    <sheet name="Support - 25101" sheetId="1" r:id="rId1"/>
    <sheet name="Academic 25102" sheetId="2" r:id="rId2"/>
  </sheets>
  <calcPr calcId="125725"/>
</workbook>
</file>

<file path=xl/calcChain.xml><?xml version="1.0" encoding="utf-8"?>
<calcChain xmlns="http://schemas.openxmlformats.org/spreadsheetml/2006/main">
  <c r="H35" i="1"/>
  <c r="H44"/>
  <c r="F16" i="2"/>
  <c r="H47" i="1"/>
  <c r="E7"/>
  <c r="E6"/>
  <c r="I23" i="2"/>
  <c r="F12" s="1"/>
  <c r="F17" s="1"/>
  <c r="B31"/>
  <c r="C30"/>
  <c r="C8"/>
  <c r="H37" i="1"/>
  <c r="H38"/>
  <c r="H43"/>
  <c r="E5"/>
  <c r="C8"/>
  <c r="B45"/>
  <c r="C47" s="1"/>
  <c r="C15"/>
  <c r="E12" s="1"/>
  <c r="E14" s="1"/>
  <c r="C44"/>
  <c r="C45" s="1"/>
  <c r="C32"/>
  <c r="D32" s="1"/>
  <c r="H54"/>
  <c r="H48"/>
  <c r="D44" l="1"/>
  <c r="E9"/>
  <c r="E18" s="1"/>
  <c r="C31" i="2"/>
  <c r="C32" s="1"/>
  <c r="F21" s="1"/>
  <c r="H51" i="1"/>
  <c r="H52" s="1"/>
</calcChain>
</file>

<file path=xl/sharedStrings.xml><?xml version="1.0" encoding="utf-8"?>
<sst xmlns="http://schemas.openxmlformats.org/spreadsheetml/2006/main" count="137" uniqueCount="108">
  <si>
    <t>Account Title</t>
  </si>
  <si>
    <t>Adjusted Budget</t>
  </si>
  <si>
    <t>Accounted Budget</t>
  </si>
  <si>
    <t>Year to Date</t>
  </si>
  <si>
    <t>Salaries and Wages</t>
  </si>
  <si>
    <t>Full-Time/Admin/Regular</t>
  </si>
  <si>
    <t>Student/On-Campus/FWSP</t>
  </si>
  <si>
    <t>Student/On-Campus/Institutional</t>
  </si>
  <si>
    <t>Benefits</t>
  </si>
  <si>
    <t>OASI</t>
  </si>
  <si>
    <t>TIAA/CREF</t>
  </si>
  <si>
    <t>Industrial Insurance</t>
  </si>
  <si>
    <t>Health  Life and Disability</t>
  </si>
  <si>
    <t>Transfer of Student Salary</t>
  </si>
  <si>
    <t>Goods and Services</t>
  </si>
  <si>
    <t>Office Supplies</t>
  </si>
  <si>
    <t>Instructional and Research Supplies</t>
  </si>
  <si>
    <t>Photo and Reproduction Supplies</t>
  </si>
  <si>
    <t>Postage</t>
  </si>
  <si>
    <t>Telephone-SCAN</t>
  </si>
  <si>
    <t>Telephone-Cell Phone Usage</t>
  </si>
  <si>
    <t xml:space="preserve">Advertising </t>
  </si>
  <si>
    <t xml:space="preserve">Rental-Other </t>
  </si>
  <si>
    <t>Facilities Labor Costs</t>
  </si>
  <si>
    <t>Duplicating Copy Center</t>
  </si>
  <si>
    <t>Printing Off-Campus</t>
  </si>
  <si>
    <t>Conference Registration Fees</t>
  </si>
  <si>
    <t>Dues and Membership Fees</t>
  </si>
  <si>
    <t>Freight</t>
  </si>
  <si>
    <t>Food and Drink Not For Resale</t>
  </si>
  <si>
    <t>Travel</t>
  </si>
  <si>
    <t>In-State Private Auto Mileage</t>
  </si>
  <si>
    <t>In-State Other</t>
  </si>
  <si>
    <t>Light Refreshments</t>
  </si>
  <si>
    <t>Out-Of-State Subsistence; Lodging</t>
  </si>
  <si>
    <t>Out-Of-State Air Transportation</t>
  </si>
  <si>
    <t>Out-Of-State Other Transportation</t>
  </si>
  <si>
    <t>Out-Of-Country Subsistence; Lodging</t>
  </si>
  <si>
    <t>Out-Of-Country Other Transportation</t>
  </si>
  <si>
    <t>Out-Of-Country Other</t>
  </si>
  <si>
    <t>Travel Advance</t>
  </si>
  <si>
    <t>MES Support - 25101</t>
  </si>
  <si>
    <t>estimate</t>
  </si>
  <si>
    <t>cut costs?</t>
  </si>
  <si>
    <t>REMAINING COSTS</t>
  </si>
  <si>
    <t>Tacoma Sustainability Expo</t>
  </si>
  <si>
    <t>Sustainability Summit</t>
  </si>
  <si>
    <t>Graduation</t>
  </si>
  <si>
    <t>Green Professionals</t>
  </si>
  <si>
    <t>Storming (La Conner, Iwood)</t>
  </si>
  <si>
    <t>Telephone</t>
  </si>
  <si>
    <t>Brochures - 1500</t>
  </si>
  <si>
    <t>Envelopes</t>
  </si>
  <si>
    <t>LSAMP</t>
  </si>
  <si>
    <t>San Diego Fair</t>
  </si>
  <si>
    <t>peace corps advertising</t>
  </si>
  <si>
    <t>newsletters</t>
  </si>
  <si>
    <t>SF fair</t>
  </si>
  <si>
    <t>NCSE</t>
  </si>
  <si>
    <t>ME News Fair</t>
  </si>
  <si>
    <t>TOTAL</t>
  </si>
  <si>
    <t>NON-SALARY REMAINDER</t>
  </si>
  <si>
    <t>TOTAL BUDGET</t>
  </si>
  <si>
    <t>REMAINDER</t>
  </si>
  <si>
    <t>SALARY REMAINDER</t>
  </si>
  <si>
    <t>GAIL</t>
  </si>
  <si>
    <t>HEATHER</t>
  </si>
  <si>
    <t>JERILYN - NEWSLETTER</t>
  </si>
  <si>
    <t>ESTIMATE REMAINING SALARY</t>
  </si>
  <si>
    <t>Full-Time/Faculty/Vacation Buy-Out</t>
  </si>
  <si>
    <t>Full-Time/Faculty/Other</t>
  </si>
  <si>
    <t>Videos/Laser Discs</t>
  </si>
  <si>
    <t>Miscellaneous Supplies and Material</t>
  </si>
  <si>
    <t>Books and Pamphlets (Non-Library)</t>
  </si>
  <si>
    <t>Rental-Conference Facilities</t>
  </si>
  <si>
    <t>Entrance Fees</t>
  </si>
  <si>
    <t>In-State Other Transportation</t>
  </si>
  <si>
    <t>Agency Motor Pool Services</t>
  </si>
  <si>
    <t>Client Services</t>
  </si>
  <si>
    <t>MES Academic</t>
  </si>
  <si>
    <t>Sp books/office supplies</t>
  </si>
  <si>
    <t>copies</t>
  </si>
  <si>
    <t>QM field trip</t>
  </si>
  <si>
    <t>other field trips</t>
  </si>
  <si>
    <t>thesis food</t>
  </si>
  <si>
    <t>honorariums</t>
  </si>
  <si>
    <t>total misc</t>
  </si>
  <si>
    <t>field trips</t>
  </si>
  <si>
    <t>bigley - spring transportation/housing 3 trips</t>
  </si>
  <si>
    <t>john c - students pay $39 for whale watch, we pay transport</t>
  </si>
  <si>
    <t>hardcastle</t>
  </si>
  <si>
    <t>gerardo</t>
  </si>
  <si>
    <t>needs $750 total, so students pay for $500 ($33 for 15 students)</t>
  </si>
  <si>
    <t>Motor Pool (all year)</t>
  </si>
  <si>
    <t>BENEFITS REMAINDER</t>
  </si>
  <si>
    <t>ESTIMATES</t>
  </si>
  <si>
    <t>REMAINING ESTIMATE</t>
  </si>
  <si>
    <t>*LAST YEAR WE HAD $4359 REMAINDER FOR SALARIES/WAGES/BENEFITS</t>
  </si>
  <si>
    <t>TOTAL REMAINDER ESTIMATE FOR SALARY &amp; BENEFITS</t>
  </si>
  <si>
    <t>&lt;--can increase graduation budget, hire a temp employee, buy fall fairs, transfer DC money over from 25102</t>
  </si>
  <si>
    <t>Martha DC trip</t>
  </si>
  <si>
    <t>&lt;--taken out of 25102; all of Martha's trip was taken out of 25101 - asked Lorri 3/29 to take it out of 25102.  the 114.5 is going to stay in 25102</t>
  </si>
  <si>
    <t>minus Martha's NCSE</t>
  </si>
  <si>
    <t>moved my costs from 25102 and Martha's to 25102</t>
  </si>
  <si>
    <t>minus Gail's DC trip</t>
  </si>
  <si>
    <t>Gerardo's remainder</t>
  </si>
  <si>
    <t>TEDx (printing, t-shirts)</t>
  </si>
  <si>
    <t>$250 from MiT and MPA ea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</si>
</sst>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Fill="1"/>
    <xf numFmtId="0" fontId="0" fillId="34" borderId="0" xfId="0" applyFill="1"/>
    <xf numFmtId="0" fontId="0" fillId="0" borderId="0" xfId="0" applyFill="1"/>
    <xf numFmtId="0" fontId="0" fillId="0" borderId="10" xfId="0" applyBorder="1"/>
    <xf numFmtId="0" fontId="14" fillId="0" borderId="0" xfId="0" applyFont="1"/>
    <xf numFmtId="6" fontId="0" fillId="0" borderId="0" xfId="0" applyNumberFormat="1" applyFill="1"/>
    <xf numFmtId="0" fontId="0" fillId="0" borderId="10" xfId="0" applyFill="1" applyBorder="1"/>
    <xf numFmtId="6" fontId="0" fillId="0" borderId="0" xfId="0" applyNumberFormat="1"/>
    <xf numFmtId="0" fontId="0" fillId="35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"/>
  <sheetViews>
    <sheetView tabSelected="1" topLeftCell="A34" workbookViewId="0">
      <selection activeCell="G48" sqref="G48"/>
    </sheetView>
  </sheetViews>
  <sheetFormatPr defaultRowHeight="15"/>
  <cols>
    <col min="1" max="1" width="34.7109375" bestFit="1" customWidth="1"/>
    <col min="2" max="2" width="17.42578125" bestFit="1" customWidth="1"/>
    <col min="3" max="3" width="11.7109375" bestFit="1" customWidth="1"/>
    <col min="7" max="7" width="26.7109375" bestFit="1" customWidth="1"/>
  </cols>
  <sheetData>
    <row r="1" spans="1:7">
      <c r="A1" t="s">
        <v>41</v>
      </c>
    </row>
    <row r="3" spans="1:7">
      <c r="A3" t="s">
        <v>0</v>
      </c>
      <c r="B3" t="s">
        <v>2</v>
      </c>
      <c r="C3" t="s">
        <v>3</v>
      </c>
    </row>
    <row r="4" spans="1:7">
      <c r="A4" t="s">
        <v>4</v>
      </c>
      <c r="B4">
        <v>58790</v>
      </c>
      <c r="C4">
        <v>0</v>
      </c>
      <c r="E4" t="s">
        <v>64</v>
      </c>
    </row>
    <row r="5" spans="1:7">
      <c r="A5" t="s">
        <v>5</v>
      </c>
      <c r="B5">
        <v>0</v>
      </c>
      <c r="C5">
        <v>34722.5</v>
      </c>
      <c r="E5">
        <f>B4-C8</f>
        <v>20820.669999999998</v>
      </c>
    </row>
    <row r="6" spans="1:7">
      <c r="A6" t="s">
        <v>6</v>
      </c>
      <c r="B6">
        <v>0</v>
      </c>
      <c r="C6">
        <v>1218.83</v>
      </c>
      <c r="E6">
        <f>2042.5*7</f>
        <v>14297.5</v>
      </c>
      <c r="F6" t="s">
        <v>65</v>
      </c>
    </row>
    <row r="7" spans="1:7">
      <c r="A7" t="s">
        <v>7</v>
      </c>
      <c r="B7">
        <v>0</v>
      </c>
      <c r="C7">
        <v>2028</v>
      </c>
      <c r="E7">
        <f>((172/2)*12*2)+(60*12)+(120*12)</f>
        <v>4224</v>
      </c>
      <c r="F7" t="s">
        <v>66</v>
      </c>
    </row>
    <row r="8" spans="1:7">
      <c r="C8">
        <f>SUM(C5:C7)</f>
        <v>37969.33</v>
      </c>
      <c r="E8" s="4">
        <v>400</v>
      </c>
      <c r="F8" t="s">
        <v>67</v>
      </c>
    </row>
    <row r="9" spans="1:7">
      <c r="A9" t="s">
        <v>8</v>
      </c>
      <c r="B9">
        <v>18274</v>
      </c>
      <c r="C9">
        <v>0</v>
      </c>
      <c r="E9">
        <f>E5-(E6+E7+E8)</f>
        <v>1899.1699999999983</v>
      </c>
      <c r="F9" t="s">
        <v>68</v>
      </c>
    </row>
    <row r="10" spans="1:7">
      <c r="A10" t="s">
        <v>9</v>
      </c>
      <c r="B10">
        <v>0</v>
      </c>
      <c r="C10">
        <v>2587.86</v>
      </c>
    </row>
    <row r="11" spans="1:7">
      <c r="A11" t="s">
        <v>10</v>
      </c>
      <c r="B11">
        <v>0</v>
      </c>
      <c r="C11">
        <v>1736.16</v>
      </c>
      <c r="E11" t="s">
        <v>94</v>
      </c>
    </row>
    <row r="12" spans="1:7">
      <c r="A12" t="s">
        <v>11</v>
      </c>
      <c r="B12">
        <v>0</v>
      </c>
      <c r="C12">
        <v>358.04</v>
      </c>
      <c r="E12">
        <f>B9-C15</f>
        <v>5807.9399999999987</v>
      </c>
    </row>
    <row r="13" spans="1:7">
      <c r="A13" t="s">
        <v>12</v>
      </c>
      <c r="B13">
        <v>0</v>
      </c>
      <c r="C13">
        <v>7680</v>
      </c>
      <c r="E13" s="4">
        <v>2347</v>
      </c>
      <c r="F13" t="s">
        <v>95</v>
      </c>
    </row>
    <row r="14" spans="1:7">
      <c r="A14" t="s">
        <v>13</v>
      </c>
      <c r="B14">
        <v>0</v>
      </c>
      <c r="C14">
        <v>104</v>
      </c>
      <c r="E14">
        <f>E12-E13</f>
        <v>3460.9399999999987</v>
      </c>
      <c r="F14" t="s">
        <v>96</v>
      </c>
    </row>
    <row r="15" spans="1:7">
      <c r="B15" t="s">
        <v>60</v>
      </c>
      <c r="C15">
        <f>SUM(C10:C14)</f>
        <v>12466.060000000001</v>
      </c>
      <c r="G15" t="s">
        <v>97</v>
      </c>
    </row>
    <row r="16" spans="1:7">
      <c r="A16" t="s">
        <v>14</v>
      </c>
      <c r="B16">
        <v>12842</v>
      </c>
      <c r="C16">
        <v>0</v>
      </c>
    </row>
    <row r="17" spans="1:8">
      <c r="A17" t="s">
        <v>15</v>
      </c>
      <c r="B17">
        <v>0</v>
      </c>
      <c r="C17">
        <v>23.76</v>
      </c>
      <c r="E17" t="s">
        <v>98</v>
      </c>
    </row>
    <row r="18" spans="1:8">
      <c r="A18" t="s">
        <v>16</v>
      </c>
      <c r="B18">
        <v>0</v>
      </c>
      <c r="C18">
        <v>5.01</v>
      </c>
      <c r="E18">
        <f>E9+E14</f>
        <v>5360.1099999999969</v>
      </c>
      <c r="F18" t="s">
        <v>99</v>
      </c>
    </row>
    <row r="19" spans="1:8">
      <c r="A19" t="s">
        <v>17</v>
      </c>
      <c r="B19">
        <v>0</v>
      </c>
      <c r="C19">
        <v>235</v>
      </c>
    </row>
    <row r="20" spans="1:8">
      <c r="A20" t="s">
        <v>18</v>
      </c>
      <c r="B20">
        <v>0</v>
      </c>
      <c r="C20">
        <v>264.25</v>
      </c>
    </row>
    <row r="21" spans="1:8">
      <c r="A21" t="s">
        <v>19</v>
      </c>
      <c r="B21">
        <v>0</v>
      </c>
      <c r="C21">
        <v>142.72999999999999</v>
      </c>
    </row>
    <row r="22" spans="1:8">
      <c r="A22" t="s">
        <v>20</v>
      </c>
      <c r="B22">
        <v>0</v>
      </c>
      <c r="C22">
        <v>45.11</v>
      </c>
    </row>
    <row r="23" spans="1:8">
      <c r="A23" t="s">
        <v>21</v>
      </c>
      <c r="B23">
        <v>0</v>
      </c>
      <c r="C23">
        <v>50</v>
      </c>
    </row>
    <row r="24" spans="1:8">
      <c r="A24" t="s">
        <v>22</v>
      </c>
      <c r="B24">
        <v>0</v>
      </c>
      <c r="C24">
        <v>232</v>
      </c>
    </row>
    <row r="25" spans="1:8">
      <c r="A25" t="s">
        <v>23</v>
      </c>
      <c r="B25">
        <v>0</v>
      </c>
      <c r="C25">
        <v>266</v>
      </c>
      <c r="G25" s="1" t="s">
        <v>42</v>
      </c>
    </row>
    <row r="26" spans="1:8">
      <c r="A26" t="s">
        <v>24</v>
      </c>
      <c r="B26">
        <v>0</v>
      </c>
      <c r="C26">
        <v>480</v>
      </c>
      <c r="G26" s="2" t="s">
        <v>43</v>
      </c>
    </row>
    <row r="27" spans="1:8">
      <c r="A27" t="s">
        <v>25</v>
      </c>
      <c r="B27">
        <v>0</v>
      </c>
      <c r="C27">
        <v>102.59</v>
      </c>
    </row>
    <row r="28" spans="1:8">
      <c r="A28" t="s">
        <v>26</v>
      </c>
      <c r="B28">
        <v>0</v>
      </c>
      <c r="C28">
        <v>2322.88</v>
      </c>
      <c r="G28" t="s">
        <v>44</v>
      </c>
    </row>
    <row r="29" spans="1:8">
      <c r="A29" t="s">
        <v>27</v>
      </c>
      <c r="B29">
        <v>0</v>
      </c>
      <c r="C29">
        <v>3150</v>
      </c>
    </row>
    <row r="30" spans="1:8">
      <c r="A30" t="s">
        <v>28</v>
      </c>
      <c r="B30">
        <v>0</v>
      </c>
      <c r="C30">
        <v>43.14</v>
      </c>
    </row>
    <row r="31" spans="1:8">
      <c r="A31" t="s">
        <v>29</v>
      </c>
      <c r="B31">
        <v>0</v>
      </c>
      <c r="C31">
        <v>785.84</v>
      </c>
      <c r="G31" s="3" t="s">
        <v>45</v>
      </c>
      <c r="H31" s="3">
        <v>50</v>
      </c>
    </row>
    <row r="32" spans="1:8">
      <c r="B32" t="s">
        <v>60</v>
      </c>
      <c r="C32">
        <f>SUM(C17:C31)</f>
        <v>8148.31</v>
      </c>
      <c r="D32">
        <f>B16-C32</f>
        <v>4693.6899999999996</v>
      </c>
      <c r="E32" t="s">
        <v>63</v>
      </c>
      <c r="G32" s="9" t="s">
        <v>93</v>
      </c>
      <c r="H32" s="9">
        <v>100</v>
      </c>
    </row>
    <row r="33" spans="1:9">
      <c r="A33" t="s">
        <v>30</v>
      </c>
      <c r="B33">
        <v>4800</v>
      </c>
      <c r="C33">
        <v>0</v>
      </c>
      <c r="G33" s="3" t="s">
        <v>46</v>
      </c>
      <c r="H33" s="3">
        <v>150</v>
      </c>
    </row>
    <row r="34" spans="1:9">
      <c r="A34" t="s">
        <v>31</v>
      </c>
      <c r="B34">
        <v>0</v>
      </c>
      <c r="C34">
        <v>56.1</v>
      </c>
      <c r="G34" s="3" t="s">
        <v>58</v>
      </c>
      <c r="H34" s="3">
        <v>1622</v>
      </c>
      <c r="I34" t="s">
        <v>103</v>
      </c>
    </row>
    <row r="35" spans="1:9">
      <c r="A35" t="s">
        <v>32</v>
      </c>
      <c r="B35">
        <v>0</v>
      </c>
      <c r="C35">
        <v>60.41</v>
      </c>
      <c r="G35" t="s">
        <v>106</v>
      </c>
      <c r="H35">
        <f>221+643.5-500+61.94</f>
        <v>426.44</v>
      </c>
      <c r="I35" t="s">
        <v>107</v>
      </c>
    </row>
    <row r="36" spans="1:9">
      <c r="A36" t="s">
        <v>33</v>
      </c>
      <c r="B36">
        <v>0</v>
      </c>
      <c r="C36">
        <v>34.56</v>
      </c>
      <c r="G36" s="2" t="s">
        <v>47</v>
      </c>
      <c r="H36" s="2">
        <v>1000</v>
      </c>
    </row>
    <row r="37" spans="1:9">
      <c r="A37" t="s">
        <v>34</v>
      </c>
      <c r="B37">
        <v>0</v>
      </c>
      <c r="C37">
        <v>1319.16</v>
      </c>
      <c r="G37" s="3" t="s">
        <v>48</v>
      </c>
      <c r="H37" s="3">
        <f>200</f>
        <v>200</v>
      </c>
    </row>
    <row r="38" spans="1:9">
      <c r="A38" t="s">
        <v>35</v>
      </c>
      <c r="B38">
        <v>0</v>
      </c>
      <c r="C38">
        <v>813.2</v>
      </c>
      <c r="G38" t="s">
        <v>49</v>
      </c>
      <c r="H38">
        <f>37*2+68+30</f>
        <v>172</v>
      </c>
    </row>
    <row r="39" spans="1:9">
      <c r="A39" t="s">
        <v>36</v>
      </c>
      <c r="B39">
        <v>0</v>
      </c>
      <c r="C39">
        <v>101.3</v>
      </c>
      <c r="G39" s="1" t="s">
        <v>18</v>
      </c>
      <c r="H39" s="1">
        <v>100</v>
      </c>
    </row>
    <row r="40" spans="1:9">
      <c r="A40" t="s">
        <v>37</v>
      </c>
      <c r="B40">
        <v>0</v>
      </c>
      <c r="C40">
        <v>1490.31</v>
      </c>
      <c r="G40" s="1" t="s">
        <v>50</v>
      </c>
      <c r="H40" s="1">
        <v>90</v>
      </c>
    </row>
    <row r="41" spans="1:9">
      <c r="A41" t="s">
        <v>38</v>
      </c>
      <c r="B41">
        <v>0</v>
      </c>
      <c r="C41">
        <v>77.91</v>
      </c>
      <c r="G41" s="3" t="s">
        <v>51</v>
      </c>
      <c r="H41" s="3">
        <v>1410</v>
      </c>
    </row>
    <row r="42" spans="1:9">
      <c r="A42" t="s">
        <v>39</v>
      </c>
      <c r="B42">
        <v>0</v>
      </c>
      <c r="C42">
        <v>158.44999999999999</v>
      </c>
      <c r="G42" s="3" t="s">
        <v>52</v>
      </c>
      <c r="H42" s="3">
        <v>200</v>
      </c>
    </row>
    <row r="43" spans="1:9">
      <c r="A43" t="s">
        <v>40</v>
      </c>
      <c r="B43">
        <v>0</v>
      </c>
      <c r="C43">
        <v>0</v>
      </c>
      <c r="G43" t="s">
        <v>53</v>
      </c>
      <c r="H43">
        <f>21+5.5+30</f>
        <v>56.5</v>
      </c>
    </row>
    <row r="44" spans="1:9">
      <c r="B44" t="s">
        <v>60</v>
      </c>
      <c r="C44">
        <f>SUM(C34:C43)</f>
        <v>4111.4000000000005</v>
      </c>
      <c r="D44">
        <f>B33-C44</f>
        <v>688.59999999999945</v>
      </c>
      <c r="E44" t="s">
        <v>63</v>
      </c>
      <c r="G44" t="s">
        <v>54</v>
      </c>
      <c r="H44">
        <f>375+500+50+69+96</f>
        <v>1090</v>
      </c>
    </row>
    <row r="45" spans="1:9">
      <c r="A45" t="s">
        <v>62</v>
      </c>
      <c r="B45">
        <f>SUM(B33+B16+B9+B4)</f>
        <v>94706</v>
      </c>
      <c r="C45">
        <f>C44+C32+C15+C8</f>
        <v>62695.100000000006</v>
      </c>
      <c r="G45" t="s">
        <v>55</v>
      </c>
      <c r="H45">
        <v>1000</v>
      </c>
    </row>
    <row r="46" spans="1:9">
      <c r="G46" s="2" t="s">
        <v>56</v>
      </c>
      <c r="H46" s="2">
        <v>1000</v>
      </c>
    </row>
    <row r="47" spans="1:9">
      <c r="B47" t="s">
        <v>63</v>
      </c>
      <c r="C47">
        <f>B45-C45</f>
        <v>32010.899999999994</v>
      </c>
      <c r="G47" s="3" t="s">
        <v>102</v>
      </c>
      <c r="H47" s="3">
        <f>-1843</f>
        <v>-1843</v>
      </c>
    </row>
    <row r="48" spans="1:9">
      <c r="G48" t="s">
        <v>57</v>
      </c>
      <c r="H48">
        <f>750/2</f>
        <v>375</v>
      </c>
    </row>
    <row r="50" spans="7:9">
      <c r="G50" s="4" t="s">
        <v>59</v>
      </c>
      <c r="H50" s="4"/>
    </row>
    <row r="51" spans="7:9">
      <c r="G51" t="s">
        <v>60</v>
      </c>
      <c r="H51">
        <f>SUM(H29:H50)</f>
        <v>7198.9400000000005</v>
      </c>
    </row>
    <row r="52" spans="7:9">
      <c r="G52" t="s">
        <v>61</v>
      </c>
      <c r="H52">
        <f>(D44+D32)-H51</f>
        <v>-1816.6500000000015</v>
      </c>
    </row>
    <row r="54" spans="7:9">
      <c r="G54" t="s">
        <v>58</v>
      </c>
      <c r="H54" s="5">
        <f>86+28.5</f>
        <v>114.5</v>
      </c>
      <c r="I54" t="s">
        <v>101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2"/>
  <sheetViews>
    <sheetView topLeftCell="A4" workbookViewId="0">
      <selection activeCell="G13" sqref="G13"/>
    </sheetView>
  </sheetViews>
  <sheetFormatPr defaultRowHeight="15"/>
  <cols>
    <col min="1" max="1" width="34.7109375" bestFit="1" customWidth="1"/>
    <col min="2" max="2" width="15.85546875" bestFit="1" customWidth="1"/>
    <col min="3" max="3" width="11.7109375" bestFit="1" customWidth="1"/>
    <col min="5" max="5" width="23.140625" bestFit="1" customWidth="1"/>
    <col min="7" max="7" width="37.7109375" bestFit="1" customWidth="1"/>
  </cols>
  <sheetData>
    <row r="1" spans="1:6">
      <c r="A1" t="s">
        <v>79</v>
      </c>
    </row>
    <row r="3" spans="1:6">
      <c r="A3" t="s">
        <v>0</v>
      </c>
      <c r="B3" t="s">
        <v>1</v>
      </c>
      <c r="C3" t="s">
        <v>3</v>
      </c>
    </row>
    <row r="4" spans="1:6">
      <c r="A4" t="s">
        <v>69</v>
      </c>
      <c r="B4">
        <v>0</v>
      </c>
      <c r="C4">
        <v>0</v>
      </c>
    </row>
    <row r="5" spans="1:6">
      <c r="A5" t="s">
        <v>70</v>
      </c>
      <c r="B5">
        <v>0</v>
      </c>
      <c r="C5">
        <v>2000</v>
      </c>
    </row>
    <row r="6" spans="1:6">
      <c r="A6" t="s">
        <v>9</v>
      </c>
      <c r="B6">
        <v>0</v>
      </c>
      <c r="C6">
        <v>147.22999999999999</v>
      </c>
    </row>
    <row r="7" spans="1:6">
      <c r="A7" t="s">
        <v>11</v>
      </c>
      <c r="B7">
        <v>0</v>
      </c>
      <c r="C7">
        <v>13.31</v>
      </c>
    </row>
    <row r="8" spans="1:6">
      <c r="B8" t="s">
        <v>60</v>
      </c>
      <c r="C8">
        <f>SUM(C5:C7)</f>
        <v>2160.54</v>
      </c>
      <c r="E8" t="s">
        <v>105</v>
      </c>
      <c r="F8">
        <v>300</v>
      </c>
    </row>
    <row r="9" spans="1:6">
      <c r="A9" t="s">
        <v>14</v>
      </c>
      <c r="B9">
        <v>10900</v>
      </c>
      <c r="C9">
        <v>0</v>
      </c>
      <c r="E9" t="s">
        <v>80</v>
      </c>
      <c r="F9">
        <v>400</v>
      </c>
    </row>
    <row r="10" spans="1:6">
      <c r="A10" t="s">
        <v>15</v>
      </c>
      <c r="B10">
        <v>0</v>
      </c>
      <c r="C10">
        <v>419.08</v>
      </c>
      <c r="E10" t="s">
        <v>81</v>
      </c>
      <c r="F10" s="3">
        <v>50</v>
      </c>
    </row>
    <row r="11" spans="1:6">
      <c r="A11" t="s">
        <v>71</v>
      </c>
      <c r="B11">
        <v>0</v>
      </c>
      <c r="C11">
        <v>6.6</v>
      </c>
      <c r="E11" t="s">
        <v>82</v>
      </c>
      <c r="F11">
        <v>410</v>
      </c>
    </row>
    <row r="12" spans="1:6">
      <c r="A12" t="s">
        <v>72</v>
      </c>
      <c r="B12">
        <v>0</v>
      </c>
      <c r="C12">
        <v>13.01</v>
      </c>
      <c r="E12" t="s">
        <v>83</v>
      </c>
      <c r="F12" s="6">
        <f>I23</f>
        <v>850</v>
      </c>
    </row>
    <row r="13" spans="1:6">
      <c r="A13" t="s">
        <v>73</v>
      </c>
      <c r="B13">
        <v>0</v>
      </c>
      <c r="C13">
        <v>300.33999999999997</v>
      </c>
      <c r="E13" t="s">
        <v>84</v>
      </c>
      <c r="F13">
        <v>100</v>
      </c>
    </row>
    <row r="14" spans="1:6">
      <c r="A14" t="s">
        <v>18</v>
      </c>
      <c r="B14">
        <v>0</v>
      </c>
      <c r="C14">
        <v>22</v>
      </c>
      <c r="E14" t="s">
        <v>85</v>
      </c>
      <c r="F14" s="3">
        <v>200</v>
      </c>
    </row>
    <row r="15" spans="1:6">
      <c r="A15" t="s">
        <v>74</v>
      </c>
      <c r="B15">
        <v>0</v>
      </c>
      <c r="C15">
        <v>176</v>
      </c>
      <c r="E15" t="s">
        <v>100</v>
      </c>
      <c r="F15" s="3">
        <v>1843</v>
      </c>
    </row>
    <row r="16" spans="1:6">
      <c r="A16" t="s">
        <v>24</v>
      </c>
      <c r="B16">
        <v>0</v>
      </c>
      <c r="C16">
        <v>86.34</v>
      </c>
      <c r="E16" s="4" t="s">
        <v>104</v>
      </c>
      <c r="F16" s="7">
        <f>-1621.92</f>
        <v>-1621.92</v>
      </c>
    </row>
    <row r="17" spans="1:11">
      <c r="A17" t="s">
        <v>25</v>
      </c>
      <c r="B17">
        <v>0</v>
      </c>
      <c r="C17">
        <v>120.38</v>
      </c>
      <c r="E17" t="s">
        <v>86</v>
      </c>
      <c r="F17">
        <f>SUM(F8:F16)</f>
        <v>2531.08</v>
      </c>
    </row>
    <row r="18" spans="1:11">
      <c r="A18" t="s">
        <v>26</v>
      </c>
      <c r="B18">
        <v>0</v>
      </c>
      <c r="C18">
        <v>257.27999999999997</v>
      </c>
      <c r="I18" t="s">
        <v>87</v>
      </c>
    </row>
    <row r="19" spans="1:11">
      <c r="A19" t="s">
        <v>29</v>
      </c>
      <c r="B19">
        <v>0</v>
      </c>
      <c r="C19">
        <v>190.2</v>
      </c>
      <c r="I19" s="8">
        <v>300</v>
      </c>
      <c r="J19" t="s">
        <v>88</v>
      </c>
    </row>
    <row r="20" spans="1:11">
      <c r="A20" t="s">
        <v>75</v>
      </c>
      <c r="B20">
        <v>0</v>
      </c>
      <c r="C20">
        <v>14</v>
      </c>
      <c r="I20">
        <v>200</v>
      </c>
      <c r="J20" t="s">
        <v>89</v>
      </c>
    </row>
    <row r="21" spans="1:11">
      <c r="A21" t="s">
        <v>31</v>
      </c>
      <c r="B21">
        <v>0</v>
      </c>
      <c r="C21">
        <v>53.04</v>
      </c>
      <c r="E21" t="s">
        <v>63</v>
      </c>
      <c r="F21">
        <f>C32-F17</f>
        <v>677.19000000000051</v>
      </c>
      <c r="I21">
        <v>100</v>
      </c>
      <c r="J21" t="s">
        <v>90</v>
      </c>
    </row>
    <row r="22" spans="1:11">
      <c r="A22" t="s">
        <v>76</v>
      </c>
      <c r="B22">
        <v>0</v>
      </c>
      <c r="C22">
        <v>631</v>
      </c>
      <c r="I22" s="4">
        <v>250</v>
      </c>
      <c r="J22" t="s">
        <v>91</v>
      </c>
      <c r="K22" t="s">
        <v>92</v>
      </c>
    </row>
    <row r="23" spans="1:11">
      <c r="A23" t="s">
        <v>33</v>
      </c>
      <c r="B23">
        <v>0</v>
      </c>
      <c r="C23">
        <v>48.04</v>
      </c>
      <c r="G23" s="8"/>
      <c r="I23" s="8">
        <f>SUM(I19:I22)</f>
        <v>850</v>
      </c>
    </row>
    <row r="24" spans="1:11">
      <c r="A24" t="s">
        <v>34</v>
      </c>
      <c r="B24">
        <v>0</v>
      </c>
      <c r="C24">
        <v>852.62</v>
      </c>
    </row>
    <row r="25" spans="1:11">
      <c r="A25" t="s">
        <v>35</v>
      </c>
      <c r="B25">
        <v>0</v>
      </c>
      <c r="C25">
        <v>654.4</v>
      </c>
    </row>
    <row r="26" spans="1:11">
      <c r="A26" t="s">
        <v>36</v>
      </c>
      <c r="B26">
        <v>0</v>
      </c>
      <c r="C26">
        <v>305.94</v>
      </c>
    </row>
    <row r="27" spans="1:11">
      <c r="A27" t="s">
        <v>38</v>
      </c>
      <c r="B27">
        <v>0</v>
      </c>
      <c r="C27">
        <v>142.72</v>
      </c>
    </row>
    <row r="28" spans="1:11">
      <c r="A28" t="s">
        <v>77</v>
      </c>
      <c r="B28">
        <v>0</v>
      </c>
      <c r="C28">
        <v>713.2</v>
      </c>
    </row>
    <row r="29" spans="1:11">
      <c r="A29" t="s">
        <v>78</v>
      </c>
      <c r="B29">
        <v>0</v>
      </c>
      <c r="C29">
        <v>525</v>
      </c>
    </row>
    <row r="30" spans="1:11">
      <c r="B30" t="s">
        <v>60</v>
      </c>
      <c r="C30">
        <f>SUM(C10:C29)</f>
        <v>5531.19</v>
      </c>
    </row>
    <row r="31" spans="1:11">
      <c r="A31" t="s">
        <v>60</v>
      </c>
      <c r="B31">
        <f>B9</f>
        <v>10900</v>
      </c>
      <c r="C31">
        <f>C30+C8</f>
        <v>7691.73</v>
      </c>
    </row>
    <row r="32" spans="1:11">
      <c r="B32" t="s">
        <v>63</v>
      </c>
      <c r="C32">
        <f>B31-C31</f>
        <v>3208.2700000000004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Support - 25101</vt:lpstr>
      <vt:lpstr>Academic 25102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wootang</cp:lastModifiedBy>
  <dcterms:created xsi:type="dcterms:W3CDTF">2012-03-29T17:06:09Z</dcterms:created>
  <dcterms:modified xsi:type="dcterms:W3CDTF">2012-05-02T21:15:38Z</dcterms:modified>
</cp:coreProperties>
</file>