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O:\MES\Budget\"/>
    </mc:Choice>
  </mc:AlternateContent>
  <bookViews>
    <workbookView xWindow="0" yWindow="0" windowWidth="25200" windowHeight="11325" activeTab="1"/>
  </bookViews>
  <sheets>
    <sheet name="work study scenarios" sheetId="1" r:id="rId1"/>
    <sheet name="No work study 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4" i="2" l="1"/>
  <c r="B21" i="2"/>
  <c r="B20" i="2"/>
  <c r="B19" i="2"/>
  <c r="B12" i="2"/>
  <c r="B13" i="2"/>
  <c r="B11" i="1"/>
  <c r="B19" i="1"/>
  <c r="B18" i="1"/>
  <c r="B17" i="1"/>
  <c r="B45" i="2" l="1"/>
  <c r="C45" i="2" s="1"/>
  <c r="B44" i="2"/>
  <c r="C44" i="2" s="1"/>
  <c r="B43" i="2"/>
  <c r="C43" i="2"/>
  <c r="B39" i="2"/>
  <c r="B38" i="2"/>
  <c r="B37" i="2"/>
  <c r="B33" i="2"/>
  <c r="C33" i="2" s="1"/>
  <c r="B26" i="2"/>
  <c r="C26" i="2" s="1"/>
  <c r="B9" i="2"/>
  <c r="B8" i="2"/>
  <c r="B32" i="2" s="1"/>
  <c r="C32" i="2" s="1"/>
  <c r="B3" i="2"/>
  <c r="C37" i="2"/>
  <c r="B7" i="2"/>
  <c r="B6" i="2"/>
  <c r="B25" i="2" s="1"/>
  <c r="C25" i="2" s="1"/>
  <c r="B31" i="2" l="1"/>
  <c r="C31" i="2" s="1"/>
  <c r="B27" i="2"/>
  <c r="C27" i="2" s="1"/>
  <c r="C38" i="2"/>
  <c r="C39" i="2"/>
  <c r="B25" i="1"/>
  <c r="C25" i="1" s="1"/>
  <c r="B31" i="1"/>
  <c r="C31" i="1" s="1"/>
  <c r="B30" i="1"/>
  <c r="C30" i="1" s="1"/>
  <c r="B29" i="1"/>
  <c r="C29" i="1" s="1"/>
  <c r="B24" i="1"/>
  <c r="C24" i="1" s="1"/>
  <c r="B23" i="1"/>
  <c r="C23" i="1" s="1"/>
  <c r="B10" i="1"/>
  <c r="B7" i="1"/>
  <c r="B6" i="1"/>
</calcChain>
</file>

<file path=xl/sharedStrings.xml><?xml version="1.0" encoding="utf-8"?>
<sst xmlns="http://schemas.openxmlformats.org/spreadsheetml/2006/main" count="82" uniqueCount="49">
  <si>
    <t xml:space="preserve">50 weeks/year: </t>
  </si>
  <si>
    <t>Trudy in 2019-20</t>
  </si>
  <si>
    <t>Work Study for Academic Year</t>
  </si>
  <si>
    <t xml:space="preserve">Up to 13 weeks in the summer at 19 hours/week: </t>
  </si>
  <si>
    <t xml:space="preserve">With 4 Ambassadors: </t>
  </si>
  <si>
    <t xml:space="preserve">With 3 Ambassadors: </t>
  </si>
  <si>
    <t>Likely more, because Temporary Employee (not taking classes)</t>
  </si>
  <si>
    <t xml:space="preserve">With 2 Ambassadors: </t>
  </si>
  <si>
    <t>25101 Student Support Budget</t>
  </si>
  <si>
    <t xml:space="preserve">For 18-19: </t>
  </si>
  <si>
    <t xml:space="preserve">50 weeks Reduced to 15 hours a week: </t>
  </si>
  <si>
    <t>4 ambassadors</t>
  </si>
  <si>
    <t>3 ambassadors</t>
  </si>
  <si>
    <t>2 ambassadors</t>
  </si>
  <si>
    <t>Student Support Costs for 19-20 with PA at 19 hours/week and using work study</t>
  </si>
  <si>
    <t xml:space="preserve">Up to 13 weeks in the summer at 15 hours/week: </t>
  </si>
  <si>
    <t>Student Support Costs for 19-20 with PA at 15 hours /week in the summer and using work study</t>
  </si>
  <si>
    <t>Percent of current budget</t>
  </si>
  <si>
    <t>Summer Needs</t>
  </si>
  <si>
    <t xml:space="preserve">Support GRE study? </t>
  </si>
  <si>
    <t>MES Weekly/general inquiries while Andrea on vacation</t>
  </si>
  <si>
    <t>Prep and support for Orientation (9/23)</t>
  </si>
  <si>
    <t>Web updates</t>
  </si>
  <si>
    <t>Updates to Newsletter site and lists</t>
  </si>
  <si>
    <t>With 5% cut (unlikely from this source)</t>
  </si>
  <si>
    <t>Budgeted for Trudy in 2019-20</t>
  </si>
  <si>
    <t>40 weeks/year</t>
  </si>
  <si>
    <t>40 weeks/year reduced to 15 hours a week</t>
  </si>
  <si>
    <t xml:space="preserve">40 weeks per year could look like: </t>
  </si>
  <si>
    <t>Starting 2 weeks before Orientation (week of 9/16)</t>
  </si>
  <si>
    <t>Working 11 week in F, W, S quarters</t>
  </si>
  <si>
    <t>Working  5 weeks in the summer or working 10 hours/wk through the summer</t>
  </si>
  <si>
    <t>Student Support Costs for 19-20 with PA at 19 hours/week all year</t>
  </si>
  <si>
    <t>Student Support Cost for 19-20 with PA at 19 hours/week at 40 weeks</t>
  </si>
  <si>
    <t>Student Support Costs for 19-20 with PA at 15 hours /week all year</t>
  </si>
  <si>
    <t>Student Support Costs for 19-20 with PA at 15 hours /week and 40 weeks/year</t>
  </si>
  <si>
    <t>Non Resident Students</t>
  </si>
  <si>
    <t>Sarah Kowalski</t>
  </si>
  <si>
    <t>Kayli Baxter</t>
  </si>
  <si>
    <t>Allison Campbell</t>
  </si>
  <si>
    <t>Graham Klag</t>
  </si>
  <si>
    <t>Noelle Lore</t>
  </si>
  <si>
    <t>Lindsay Walters</t>
  </si>
  <si>
    <t>Carly Boyd</t>
  </si>
  <si>
    <t>Shohei Morita</t>
  </si>
  <si>
    <t>Jessica Converse</t>
  </si>
  <si>
    <t>Ambassadors: 13.00/hour at 120 hours total</t>
  </si>
  <si>
    <t xml:space="preserve">Program Assistant: 14/hour at 19 hours a week </t>
  </si>
  <si>
    <t>Difference to made up by Goods and Services and Travel budgets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</si>
</sst>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8">
    <xf numFmtId="0" fontId="0" fillId="0" borderId="0" xfId="0"/>
    <xf numFmtId="9" fontId="0" fillId="0" borderId="0" xfId="1" applyFont="1"/>
    <xf numFmtId="0" fontId="0" fillId="2" borderId="0" xfId="0" applyFill="1" applyAlignment="1">
      <alignment wrapText="1"/>
    </xf>
    <xf numFmtId="0" fontId="0" fillId="2" borderId="0" xfId="0" applyFill="1"/>
    <xf numFmtId="0" fontId="0" fillId="3" borderId="0" xfId="0" applyFill="1" applyAlignment="1">
      <alignment vertical="top" wrapText="1"/>
    </xf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2" borderId="0" xfId="0" applyFill="1" applyAlignment="1">
      <alignment vertical="top" wrapText="1"/>
    </xf>
    <xf numFmtId="0" fontId="0" fillId="3" borderId="0" xfId="0" applyFill="1" applyAlignment="1">
      <alignment wrapText="1"/>
    </xf>
    <xf numFmtId="0" fontId="0" fillId="6" borderId="0" xfId="0" applyFill="1"/>
    <xf numFmtId="10" fontId="0" fillId="0" borderId="0" xfId="0" applyNumberFormat="1"/>
    <xf numFmtId="0" fontId="0" fillId="2" borderId="0" xfId="0" applyFill="1" applyAlignment="1">
      <alignment horizontal="center" wrapText="1"/>
    </xf>
    <xf numFmtId="0" fontId="0" fillId="3" borderId="0" xfId="0" applyFill="1" applyAlignment="1">
      <alignment horizontal="center" wrapText="1"/>
    </xf>
    <xf numFmtId="0" fontId="0" fillId="6" borderId="0" xfId="0" applyFill="1" applyAlignment="1">
      <alignment horizontal="center"/>
    </xf>
    <xf numFmtId="0" fontId="0" fillId="3" borderId="0" xfId="0" applyFill="1" applyAlignment="1">
      <alignment horizontal="center" vertical="top" wrapText="1"/>
    </xf>
    <xf numFmtId="0" fontId="0" fillId="7" borderId="0" xfId="0" applyFill="1"/>
    <xf numFmtId="9" fontId="0" fillId="7" borderId="0" xfId="1" applyFont="1" applyFill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topLeftCell="A18" zoomScale="150" zoomScaleNormal="150" workbookViewId="0">
      <selection activeCell="A30" sqref="A30:C30"/>
    </sheetView>
  </sheetViews>
  <sheetFormatPr defaultRowHeight="15" x14ac:dyDescent="0.25"/>
  <cols>
    <col min="1" max="1" width="44.7109375" bestFit="1" customWidth="1"/>
  </cols>
  <sheetData>
    <row r="1" spans="1:3" x14ac:dyDescent="0.25">
      <c r="A1" s="7" t="s">
        <v>8</v>
      </c>
    </row>
    <row r="2" spans="1:3" x14ac:dyDescent="0.25">
      <c r="A2" t="s">
        <v>9</v>
      </c>
      <c r="B2">
        <v>9770</v>
      </c>
    </row>
    <row r="4" spans="1:3" x14ac:dyDescent="0.25">
      <c r="A4" t="s">
        <v>47</v>
      </c>
    </row>
    <row r="6" spans="1:3" x14ac:dyDescent="0.25">
      <c r="A6" t="s">
        <v>0</v>
      </c>
      <c r="B6">
        <f>(12.5*19)*50</f>
        <v>11875</v>
      </c>
    </row>
    <row r="7" spans="1:3" x14ac:dyDescent="0.25">
      <c r="A7" t="s">
        <v>10</v>
      </c>
      <c r="B7">
        <f>(12.5*15)*50</f>
        <v>9375</v>
      </c>
    </row>
    <row r="9" spans="1:3" x14ac:dyDescent="0.25">
      <c r="A9" s="6" t="s">
        <v>1</v>
      </c>
      <c r="B9" s="6"/>
    </row>
    <row r="10" spans="1:3" x14ac:dyDescent="0.25">
      <c r="A10" t="s">
        <v>3</v>
      </c>
      <c r="B10">
        <f>(12.5*19)*13</f>
        <v>3087.5</v>
      </c>
      <c r="C10" t="s">
        <v>6</v>
      </c>
    </row>
    <row r="11" spans="1:3" x14ac:dyDescent="0.25">
      <c r="A11" t="s">
        <v>15</v>
      </c>
      <c r="B11">
        <f>(14*15)*13</f>
        <v>2730</v>
      </c>
    </row>
    <row r="12" spans="1:3" x14ac:dyDescent="0.25">
      <c r="A12" t="s">
        <v>2</v>
      </c>
      <c r="B12">
        <v>3000</v>
      </c>
    </row>
    <row r="16" spans="1:3" x14ac:dyDescent="0.25">
      <c r="A16" s="6" t="s">
        <v>46</v>
      </c>
      <c r="B16" s="6"/>
    </row>
    <row r="17" spans="1:4" x14ac:dyDescent="0.25">
      <c r="A17" t="s">
        <v>4</v>
      </c>
      <c r="B17">
        <f>(13*120)*4</f>
        <v>6240</v>
      </c>
    </row>
    <row r="18" spans="1:4" x14ac:dyDescent="0.25">
      <c r="A18" t="s">
        <v>5</v>
      </c>
      <c r="B18">
        <f>(13*120)*3</f>
        <v>4680</v>
      </c>
    </row>
    <row r="19" spans="1:4" x14ac:dyDescent="0.25">
      <c r="A19" t="s">
        <v>7</v>
      </c>
      <c r="B19">
        <f>(13*120)*2</f>
        <v>3120</v>
      </c>
    </row>
    <row r="22" spans="1:4" ht="30" x14ac:dyDescent="0.25">
      <c r="A22" s="2" t="s">
        <v>14</v>
      </c>
      <c r="B22" s="3"/>
      <c r="C22" s="12" t="s">
        <v>17</v>
      </c>
      <c r="D22" s="12"/>
    </row>
    <row r="23" spans="1:4" x14ac:dyDescent="0.25">
      <c r="A23" t="s">
        <v>11</v>
      </c>
      <c r="B23">
        <f>SUM(B10, B12, B17)</f>
        <v>12327.5</v>
      </c>
      <c r="C23" s="1">
        <f>B23/B2</f>
        <v>1.261770726714432</v>
      </c>
    </row>
    <row r="24" spans="1:4" x14ac:dyDescent="0.25">
      <c r="A24" t="s">
        <v>12</v>
      </c>
      <c r="B24">
        <f>SUM(B10,B12, B18)</f>
        <v>10767.5</v>
      </c>
      <c r="C24" s="1">
        <f>B24/B2</f>
        <v>1.1020982599795293</v>
      </c>
    </row>
    <row r="25" spans="1:4" x14ac:dyDescent="0.25">
      <c r="A25" t="s">
        <v>13</v>
      </c>
      <c r="B25">
        <f>SUM(B11:B12,B19)</f>
        <v>8850</v>
      </c>
      <c r="C25" s="1">
        <f>B25/B2</f>
        <v>0.90583418628454448</v>
      </c>
    </row>
    <row r="28" spans="1:4" ht="45" x14ac:dyDescent="0.25">
      <c r="A28" s="4" t="s">
        <v>16</v>
      </c>
      <c r="B28" s="5"/>
      <c r="C28" s="13" t="s">
        <v>17</v>
      </c>
      <c r="D28" s="13"/>
    </row>
    <row r="29" spans="1:4" x14ac:dyDescent="0.25">
      <c r="A29" t="s">
        <v>11</v>
      </c>
      <c r="B29">
        <f>SUM(B11,B12,B17)</f>
        <v>11970</v>
      </c>
      <c r="C29" s="1">
        <f>B29/B2</f>
        <v>1.22517911975435</v>
      </c>
    </row>
    <row r="30" spans="1:4" x14ac:dyDescent="0.25">
      <c r="A30" t="s">
        <v>12</v>
      </c>
      <c r="B30">
        <f>SUM(B11:B12,B18)</f>
        <v>10410</v>
      </c>
      <c r="C30" s="1">
        <f>B30/B2</f>
        <v>1.0655066530194472</v>
      </c>
    </row>
    <row r="31" spans="1:4" x14ac:dyDescent="0.25">
      <c r="A31" t="s">
        <v>13</v>
      </c>
      <c r="B31">
        <f>SUM(B11:B12, B19)</f>
        <v>8850</v>
      </c>
      <c r="C31" s="1">
        <f>B31/B2</f>
        <v>0.90583418628454448</v>
      </c>
    </row>
  </sheetData>
  <mergeCells count="2">
    <mergeCell ref="C22:D22"/>
    <mergeCell ref="C28:D2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5"/>
  <sheetViews>
    <sheetView tabSelected="1" workbookViewId="0">
      <selection activeCell="E18" sqref="E18"/>
    </sheetView>
  </sheetViews>
  <sheetFormatPr defaultRowHeight="15" x14ac:dyDescent="0.25"/>
  <cols>
    <col min="1" max="1" width="46.7109375" customWidth="1"/>
  </cols>
  <sheetData>
    <row r="1" spans="1:16" x14ac:dyDescent="0.25">
      <c r="A1" s="7" t="s">
        <v>8</v>
      </c>
      <c r="K1" s="14" t="s">
        <v>18</v>
      </c>
      <c r="L1" s="14"/>
      <c r="M1" s="14"/>
      <c r="N1" s="14"/>
      <c r="O1" s="14"/>
      <c r="P1" s="14"/>
    </row>
    <row r="2" spans="1:16" x14ac:dyDescent="0.25">
      <c r="A2" t="s">
        <v>9</v>
      </c>
      <c r="B2">
        <v>9770</v>
      </c>
      <c r="K2" t="s">
        <v>19</v>
      </c>
    </row>
    <row r="3" spans="1:16" x14ac:dyDescent="0.25">
      <c r="A3" t="s">
        <v>24</v>
      </c>
      <c r="B3">
        <f>B2*0.95</f>
        <v>9281.5</v>
      </c>
      <c r="K3" t="s">
        <v>20</v>
      </c>
    </row>
    <row r="4" spans="1:16" x14ac:dyDescent="0.25">
      <c r="A4" t="s">
        <v>47</v>
      </c>
      <c r="K4" t="s">
        <v>21</v>
      </c>
    </row>
    <row r="5" spans="1:16" x14ac:dyDescent="0.25">
      <c r="K5" t="s">
        <v>22</v>
      </c>
    </row>
    <row r="6" spans="1:16" x14ac:dyDescent="0.25">
      <c r="A6" t="s">
        <v>0</v>
      </c>
      <c r="B6">
        <f>(12.5*19)*50</f>
        <v>11875</v>
      </c>
      <c r="K6" t="s">
        <v>23</v>
      </c>
    </row>
    <row r="7" spans="1:16" x14ac:dyDescent="0.25">
      <c r="A7" t="s">
        <v>10</v>
      </c>
      <c r="B7">
        <f>(12.5*15)*50</f>
        <v>9375</v>
      </c>
    </row>
    <row r="8" spans="1:16" x14ac:dyDescent="0.25">
      <c r="A8" t="s">
        <v>26</v>
      </c>
      <c r="B8">
        <f>+(12.5*19)*40</f>
        <v>9500</v>
      </c>
    </row>
    <row r="9" spans="1:16" x14ac:dyDescent="0.25">
      <c r="A9" t="s">
        <v>27</v>
      </c>
      <c r="B9">
        <f>(12.5*15)*40</f>
        <v>7500</v>
      </c>
    </row>
    <row r="11" spans="1:16" x14ac:dyDescent="0.25">
      <c r="A11" s="6" t="s">
        <v>25</v>
      </c>
      <c r="B11" s="6"/>
      <c r="K11" s="10" t="s">
        <v>28</v>
      </c>
      <c r="L11" s="10"/>
      <c r="M11" s="10"/>
      <c r="N11" s="10"/>
    </row>
    <row r="12" spans="1:16" x14ac:dyDescent="0.25">
      <c r="A12" t="s">
        <v>3</v>
      </c>
      <c r="B12">
        <f>(14*19)*13</f>
        <v>3458</v>
      </c>
      <c r="C12" t="s">
        <v>6</v>
      </c>
      <c r="K12" t="s">
        <v>29</v>
      </c>
    </row>
    <row r="13" spans="1:16" x14ac:dyDescent="0.25">
      <c r="A13" t="s">
        <v>15</v>
      </c>
      <c r="B13" s="16">
        <f>(14*15)*13</f>
        <v>2730</v>
      </c>
      <c r="K13" t="s">
        <v>30</v>
      </c>
    </row>
    <row r="14" spans="1:16" x14ac:dyDescent="0.25">
      <c r="A14" t="s">
        <v>2</v>
      </c>
      <c r="B14" s="16">
        <v>2500</v>
      </c>
      <c r="K14" t="s">
        <v>31</v>
      </c>
    </row>
    <row r="17" spans="1:13" x14ac:dyDescent="0.25">
      <c r="K17" s="10" t="s">
        <v>36</v>
      </c>
      <c r="L17" s="10"/>
      <c r="M17" s="10"/>
    </row>
    <row r="18" spans="1:13" x14ac:dyDescent="0.25">
      <c r="A18" s="6" t="s">
        <v>46</v>
      </c>
      <c r="B18" s="6"/>
      <c r="K18" t="s">
        <v>37</v>
      </c>
    </row>
    <row r="19" spans="1:13" x14ac:dyDescent="0.25">
      <c r="A19" t="s">
        <v>4</v>
      </c>
      <c r="B19">
        <f>(13*120)*4</f>
        <v>6240</v>
      </c>
      <c r="K19" t="s">
        <v>38</v>
      </c>
    </row>
    <row r="20" spans="1:13" x14ac:dyDescent="0.25">
      <c r="A20" t="s">
        <v>5</v>
      </c>
      <c r="B20">
        <f>(13*120)*3</f>
        <v>4680</v>
      </c>
      <c r="K20" t="s">
        <v>39</v>
      </c>
    </row>
    <row r="21" spans="1:13" x14ac:dyDescent="0.25">
      <c r="A21" t="s">
        <v>7</v>
      </c>
      <c r="B21">
        <f>(13*120)*2</f>
        <v>3120</v>
      </c>
      <c r="K21" t="s">
        <v>40</v>
      </c>
    </row>
    <row r="22" spans="1:13" x14ac:dyDescent="0.25">
      <c r="K22" t="s">
        <v>41</v>
      </c>
    </row>
    <row r="23" spans="1:13" x14ac:dyDescent="0.25">
      <c r="K23" t="s">
        <v>42</v>
      </c>
    </row>
    <row r="24" spans="1:13" ht="30" x14ac:dyDescent="0.25">
      <c r="A24" s="8" t="s">
        <v>32</v>
      </c>
      <c r="B24" s="3"/>
      <c r="C24" s="12" t="s">
        <v>17</v>
      </c>
      <c r="D24" s="12"/>
      <c r="K24" t="s">
        <v>43</v>
      </c>
    </row>
    <row r="25" spans="1:13" x14ac:dyDescent="0.25">
      <c r="A25" t="s">
        <v>11</v>
      </c>
      <c r="B25">
        <f>SUM(B6, B19)</f>
        <v>18115</v>
      </c>
      <c r="C25" s="1">
        <f>B25/B2</f>
        <v>1.854145342886387</v>
      </c>
      <c r="K25" t="s">
        <v>44</v>
      </c>
    </row>
    <row r="26" spans="1:13" x14ac:dyDescent="0.25">
      <c r="A26" t="s">
        <v>12</v>
      </c>
      <c r="B26">
        <f>SUM(B6, B20)</f>
        <v>16555</v>
      </c>
      <c r="C26" s="1">
        <f>B26/B2</f>
        <v>1.6944728761514842</v>
      </c>
      <c r="K26" t="s">
        <v>45</v>
      </c>
    </row>
    <row r="27" spans="1:13" x14ac:dyDescent="0.25">
      <c r="A27" t="s">
        <v>13</v>
      </c>
      <c r="B27">
        <f>SUM(B6,B21)</f>
        <v>14995</v>
      </c>
      <c r="C27" s="1">
        <f>B27/B2</f>
        <v>1.5348004094165815</v>
      </c>
    </row>
    <row r="30" spans="1:13" ht="34.5" customHeight="1" x14ac:dyDescent="0.25">
      <c r="A30" s="4" t="s">
        <v>33</v>
      </c>
      <c r="B30" s="5"/>
      <c r="C30" s="15" t="s">
        <v>17</v>
      </c>
      <c r="D30" s="15"/>
    </row>
    <row r="31" spans="1:13" x14ac:dyDescent="0.25">
      <c r="A31" t="s">
        <v>11</v>
      </c>
      <c r="B31">
        <f>SUM(B8,B19)</f>
        <v>15740</v>
      </c>
      <c r="C31" s="11">
        <f>B31/B2</f>
        <v>1.6110542476970318</v>
      </c>
    </row>
    <row r="32" spans="1:13" x14ac:dyDescent="0.25">
      <c r="A32" t="s">
        <v>12</v>
      </c>
      <c r="B32">
        <f>SUM(B8,B20)</f>
        <v>14180</v>
      </c>
      <c r="C32" s="1">
        <f>B32/B2</f>
        <v>1.451381780962129</v>
      </c>
    </row>
    <row r="33" spans="1:5" x14ac:dyDescent="0.25">
      <c r="A33" t="s">
        <v>13</v>
      </c>
      <c r="B33">
        <f>SUM(B8,B21)</f>
        <v>12620</v>
      </c>
      <c r="C33" s="1">
        <f>B33/B2</f>
        <v>1.2917093142272262</v>
      </c>
    </row>
    <row r="36" spans="1:5" ht="30" x14ac:dyDescent="0.25">
      <c r="A36" s="9" t="s">
        <v>34</v>
      </c>
      <c r="B36" s="5"/>
      <c r="C36" s="13" t="s">
        <v>17</v>
      </c>
      <c r="D36" s="13"/>
    </row>
    <row r="37" spans="1:5" x14ac:dyDescent="0.25">
      <c r="A37" t="s">
        <v>11</v>
      </c>
      <c r="B37">
        <f>SUM(B7,B19)</f>
        <v>15615</v>
      </c>
      <c r="C37" s="1">
        <f>B37/B2</f>
        <v>1.598259979529171</v>
      </c>
    </row>
    <row r="38" spans="1:5" x14ac:dyDescent="0.25">
      <c r="A38" t="s">
        <v>12</v>
      </c>
      <c r="B38">
        <f>SUM(B7,B20)</f>
        <v>14055</v>
      </c>
      <c r="C38" s="1">
        <f>B38/B2</f>
        <v>1.4385875127942682</v>
      </c>
    </row>
    <row r="39" spans="1:5" x14ac:dyDescent="0.25">
      <c r="A39" t="s">
        <v>13</v>
      </c>
      <c r="B39">
        <f>SUM(B7, B21)</f>
        <v>12495</v>
      </c>
      <c r="C39" s="1">
        <f>B39/B2</f>
        <v>1.2789150460593655</v>
      </c>
    </row>
    <row r="42" spans="1:5" ht="30" x14ac:dyDescent="0.25">
      <c r="A42" s="9" t="s">
        <v>35</v>
      </c>
      <c r="B42" s="5"/>
      <c r="C42" s="13" t="s">
        <v>17</v>
      </c>
      <c r="D42" s="13"/>
    </row>
    <row r="43" spans="1:5" x14ac:dyDescent="0.25">
      <c r="A43" t="s">
        <v>11</v>
      </c>
      <c r="B43">
        <f>SUM(B9,B19)</f>
        <v>13740</v>
      </c>
      <c r="C43" s="1">
        <f>B43/B8</f>
        <v>1.4463157894736842</v>
      </c>
    </row>
    <row r="44" spans="1:5" x14ac:dyDescent="0.25">
      <c r="A44" s="16" t="s">
        <v>12</v>
      </c>
      <c r="B44" s="16">
        <f>SUM(B9,B20)</f>
        <v>12180</v>
      </c>
      <c r="C44" s="17">
        <f>B44/B8</f>
        <v>1.2821052631578946</v>
      </c>
      <c r="D44" s="16">
        <f>B44-B2</f>
        <v>2410</v>
      </c>
      <c r="E44" t="s">
        <v>48</v>
      </c>
    </row>
    <row r="45" spans="1:5" x14ac:dyDescent="0.25">
      <c r="A45" t="s">
        <v>13</v>
      </c>
      <c r="B45">
        <f>SUM(B9, B21)</f>
        <v>10620</v>
      </c>
      <c r="C45" s="1">
        <f>B45/B8</f>
        <v>1.1178947368421053</v>
      </c>
    </row>
  </sheetData>
  <mergeCells count="5">
    <mergeCell ref="C24:D24"/>
    <mergeCell ref="C36:D36"/>
    <mergeCell ref="K1:P1"/>
    <mergeCell ref="C30:D30"/>
    <mergeCell ref="C42:D4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work study scenarios</vt:lpstr>
      <vt:lpstr>No work study </vt:lpstr>
    </vt:vector>
  </TitlesOfParts>
  <Company>The Evergreen State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Martin, Andrea</dc:creator>
  <cp:lastModifiedBy>Martin, Andrea</cp:lastModifiedBy>
  <dcterms:created xsi:type="dcterms:W3CDTF">2019-04-12T15:50:02Z</dcterms:created>
  <dcterms:modified xsi:type="dcterms:W3CDTF">2019-08-08T23:24:31Z</dcterms:modified>
</cp:coreProperties>
</file>