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6105" windowWidth="21840" windowHeight="5625"/>
  </bookViews>
  <sheets>
    <sheet name="25101" sheetId="1" r:id="rId1"/>
    <sheet name="25102" sheetId="2" r:id="rId2"/>
    <sheet name="foundation" sheetId="3" r:id="rId3"/>
  </sheets>
  <calcPr calcId="145621" concurrentCalc="0"/>
</workbook>
</file>

<file path=xl/calcChain.xml><?xml version="1.0" encoding="utf-8"?>
<calcChain xmlns="http://schemas.openxmlformats.org/spreadsheetml/2006/main">
  <c r="B17" i="2" l="1"/>
  <c r="G35" i="1"/>
  <c r="B7" i="2"/>
  <c r="C29" i="1"/>
  <c r="C76" i="1"/>
  <c r="C53" i="1"/>
  <c r="C43" i="1"/>
  <c r="C41" i="1"/>
  <c r="C12" i="1"/>
  <c r="C54" i="1"/>
  <c r="C18" i="1"/>
  <c r="C65" i="1"/>
  <c r="B11" i="2"/>
  <c r="B10" i="2"/>
  <c r="B20" i="2"/>
  <c r="C75" i="1"/>
  <c r="C63" i="1"/>
  <c r="C11" i="1"/>
  <c r="B10" i="1"/>
  <c r="J6" i="1"/>
  <c r="J5" i="1"/>
  <c r="C4" i="1"/>
  <c r="C5" i="1"/>
  <c r="B3" i="1"/>
  <c r="I21" i="2"/>
  <c r="C79" i="1"/>
  <c r="C45" i="1"/>
  <c r="J47" i="1"/>
  <c r="C8" i="1"/>
  <c r="B27" i="2"/>
  <c r="J9" i="1"/>
  <c r="J11" i="1"/>
</calcChain>
</file>

<file path=xl/sharedStrings.xml><?xml version="1.0" encoding="utf-8"?>
<sst xmlns="http://schemas.openxmlformats.org/spreadsheetml/2006/main" count="173" uniqueCount="163">
  <si>
    <t>Year to Date</t>
  </si>
  <si>
    <t>Office Supplies</t>
  </si>
  <si>
    <t>Postage</t>
  </si>
  <si>
    <t>Telephone-SCAN</t>
  </si>
  <si>
    <t>Travel</t>
  </si>
  <si>
    <t>TOTAL</t>
  </si>
  <si>
    <t>STAFF REMAINING</t>
  </si>
  <si>
    <t>remainder</t>
  </si>
  <si>
    <t>Telephone-Cell Phone Usage</t>
  </si>
  <si>
    <t xml:space="preserve">Advertising </t>
  </si>
  <si>
    <t>parking</t>
  </si>
  <si>
    <t>visitor food</t>
  </si>
  <si>
    <t>1 day trips, MES pays; &gt;1 day student fee</t>
  </si>
  <si>
    <t>&gt;1 day, MES pays for faculty housing</t>
  </si>
  <si>
    <t>student fees have to posted 2 weeks before registration</t>
  </si>
  <si>
    <t>gail will enter the fees, tina checks for mistakes, David approves odd ones</t>
  </si>
  <si>
    <t>overestimate budget so that students get $$ back</t>
  </si>
  <si>
    <t>NCSE membership</t>
  </si>
  <si>
    <t>Budget</t>
  </si>
  <si>
    <t>Student Salaries</t>
  </si>
  <si>
    <t>Leftover from TIAA-CREF</t>
  </si>
  <si>
    <t>Total for student salaries</t>
  </si>
  <si>
    <t>printing for large posters for tri-fold standup</t>
  </si>
  <si>
    <t>Ambassador Salaries (entire year)</t>
  </si>
  <si>
    <t>Tacoma info session travel</t>
  </si>
  <si>
    <t>Earth Corps Info Session motor pool</t>
  </si>
  <si>
    <t>brochures</t>
  </si>
  <si>
    <t>copies</t>
  </si>
  <si>
    <t>DC other</t>
  </si>
  <si>
    <t>thesis food for presentations</t>
  </si>
  <si>
    <t>admit day housing</t>
  </si>
  <si>
    <t>admit day facilities</t>
  </si>
  <si>
    <t>NCUR reg</t>
  </si>
  <si>
    <t>admit day catering</t>
  </si>
  <si>
    <t>admit day parking</t>
  </si>
  <si>
    <t>not charged yet/estimates</t>
  </si>
  <si>
    <t>14-15 vans, $82/day, .25/mi after 250 mi (for entire trip).</t>
  </si>
  <si>
    <t>Goods and Services</t>
  </si>
  <si>
    <t>AASHE per diem</t>
  </si>
  <si>
    <t>Tacoma sust fair</t>
  </si>
  <si>
    <t>estimate/not charged</t>
  </si>
  <si>
    <t>available</t>
  </si>
  <si>
    <t>AASHE carpet</t>
  </si>
  <si>
    <t>orientation catering</t>
  </si>
  <si>
    <t>orientation snacks</t>
  </si>
  <si>
    <t>SS Science Symposium Registration</t>
  </si>
  <si>
    <t>SS Science Symposium travel</t>
  </si>
  <si>
    <t>AASHE hotel</t>
  </si>
  <si>
    <t>AASHE other</t>
  </si>
  <si>
    <t>posters</t>
  </si>
  <si>
    <t>AASHE 2015</t>
  </si>
  <si>
    <t>misc</t>
  </si>
  <si>
    <t>ADDITIONAL ESTIMATES</t>
  </si>
  <si>
    <t>postage</t>
  </si>
  <si>
    <t>total est</t>
  </si>
  <si>
    <t>STUDENT STAFF ESTIMATES</t>
  </si>
  <si>
    <t>(base budget only)</t>
  </si>
  <si>
    <t>remainder:</t>
  </si>
  <si>
    <t>letterhead</t>
  </si>
  <si>
    <t>per diem + hotel</t>
  </si>
  <si>
    <t>stickers</t>
  </si>
  <si>
    <t>graduation catering</t>
  </si>
  <si>
    <t>graduation EM</t>
  </si>
  <si>
    <t>graduation programs</t>
  </si>
  <si>
    <t>Hamman field trip lodging (students covered by student fees)</t>
  </si>
  <si>
    <t>does not incl w/s</t>
  </si>
  <si>
    <t>w/s L&amp;I</t>
  </si>
  <si>
    <t>Student Benefits (L&amp;I, .18925/hr; w/s added at yr end)</t>
  </si>
  <si>
    <t>1000 envelopes</t>
  </si>
  <si>
    <t>business size envelopes</t>
  </si>
  <si>
    <t>don't need for FY16</t>
  </si>
  <si>
    <t>business cards</t>
  </si>
  <si>
    <t>250 cards</t>
  </si>
  <si>
    <t>thank you cards</t>
  </si>
  <si>
    <t>HSU flight</t>
  </si>
  <si>
    <t>Anna grad fair</t>
  </si>
  <si>
    <t>HSU fair</t>
  </si>
  <si>
    <t>HSU per diem</t>
  </si>
  <si>
    <t>HSU other</t>
  </si>
  <si>
    <t>AmeriCorps virtual fair</t>
  </si>
  <si>
    <t>100 cards</t>
  </si>
  <si>
    <t>1000 bookmarks</t>
  </si>
  <si>
    <t>bookmarks</t>
  </si>
  <si>
    <t>postcards</t>
  </si>
  <si>
    <t>not FY16</t>
  </si>
  <si>
    <t>paid on FY15</t>
  </si>
  <si>
    <t>NCUR flight</t>
  </si>
  <si>
    <t>NCUR hotel</t>
  </si>
  <si>
    <t>NCUR per diem</t>
  </si>
  <si>
    <t>AASHE flight</t>
  </si>
  <si>
    <t>n/a</t>
  </si>
  <si>
    <t>big envelopes</t>
  </si>
  <si>
    <t>Kevin bought</t>
  </si>
  <si>
    <t>books/supplies</t>
  </si>
  <si>
    <t>gcore/Case Studies field trip faculty lodging</t>
  </si>
  <si>
    <t>Storming the Sound reg, sponsorship, car, per diem, hotel</t>
  </si>
  <si>
    <t>includes transfer $$ from Jean for Josh &amp; Danae</t>
  </si>
  <si>
    <t>Danae w/s</t>
  </si>
  <si>
    <t>Anna (3/1-6/30); Ryan (3/1-6/16)</t>
  </si>
  <si>
    <t>18 weeks - Anna</t>
  </si>
  <si>
    <t>13 weeks - Ryan</t>
  </si>
  <si>
    <t>plus 2850 for NCSE+ 2150 CF</t>
  </si>
  <si>
    <t>includes ambassador shirts</t>
  </si>
  <si>
    <t>gradschools.com</t>
  </si>
  <si>
    <t>WWU fair reg</t>
  </si>
  <si>
    <t>Zoom</t>
  </si>
  <si>
    <t>travel only -  Josh</t>
  </si>
  <si>
    <t>got $750 prof dev</t>
  </si>
  <si>
    <t>visitor parking</t>
  </si>
  <si>
    <t>drive to airport</t>
  </si>
  <si>
    <t>WWU hotel</t>
  </si>
  <si>
    <t>WWU per diem</t>
  </si>
  <si>
    <t>UPS info session travel</t>
  </si>
  <si>
    <t>found in In State Mileage</t>
  </si>
  <si>
    <t>NAGAP travel (parking, mileage, cab)</t>
  </si>
  <si>
    <t>NAGAP hotel/food</t>
  </si>
  <si>
    <t>NCUR rental+gas</t>
  </si>
  <si>
    <t>NCUR other transport</t>
  </si>
  <si>
    <t>Spokane fair</t>
  </si>
  <si>
    <t>AASHE rental car</t>
  </si>
  <si>
    <t>WWU motor pool</t>
  </si>
  <si>
    <t>drive to airport + gas + ?</t>
  </si>
  <si>
    <t>phone</t>
  </si>
  <si>
    <t>not happening</t>
  </si>
  <si>
    <t>48.93 cab in banner</t>
  </si>
  <si>
    <t>Kevin in-state per diem (for what?)</t>
  </si>
  <si>
    <t>plane  DC - might be able to cover w/Kevin's pro funds</t>
  </si>
  <si>
    <t>EE field trip van</t>
  </si>
  <si>
    <t>industrial insurance through June 15</t>
  </si>
  <si>
    <t>canceled. No refund</t>
  </si>
  <si>
    <t xml:space="preserve">canceled. Now have $691.70 credit w/American for travel completed by 4/1/17. Gail only. If new ticket is less, then $200 change fee is taken out of difference. If new ticket is more, then we are charged $200 change fee. </t>
  </si>
  <si>
    <t>canceled</t>
  </si>
  <si>
    <t>minus 19.99 for the bad iced tea at admit day</t>
  </si>
  <si>
    <t>1000 total shared among grad progs for Fall 15 and $1000 shared among grad progs for Fall16</t>
  </si>
  <si>
    <t>travel/per diem; free event - don't attend again</t>
  </si>
  <si>
    <t>Kevin stayed w/friends</t>
  </si>
  <si>
    <t>did not do - people stayed w/students</t>
  </si>
  <si>
    <t>don't need for FY16; will likely need in FY17</t>
  </si>
  <si>
    <t>photography</t>
  </si>
  <si>
    <t>what was this for?</t>
  </si>
  <si>
    <t>through Apr 16, does not incl Aug, Sept, Oct, Jan, Mar</t>
  </si>
  <si>
    <t>through Apr 16</t>
  </si>
  <si>
    <t>through Apr 16 (canceled May16)</t>
  </si>
  <si>
    <t>updated 5.19.16</t>
  </si>
  <si>
    <t>orientation stuff + handbook + admit day</t>
  </si>
  <si>
    <t>1500, ordered Apr 16</t>
  </si>
  <si>
    <t>don't do again</t>
  </si>
  <si>
    <t>through May 16; canceled in May 16</t>
  </si>
  <si>
    <t>Electronic Media charge</t>
  </si>
  <si>
    <t>83.69x2 for 4 students; 46.16 reg; $184 per diem (2 din), car $50; looks like Anna was only one to request per diem ($59x3 missing)</t>
  </si>
  <si>
    <t>graduation</t>
  </si>
  <si>
    <t>not sure where this is listed in budget</t>
  </si>
  <si>
    <t>travel to confor; van + parking at ferry + possible ferry ride - didn't happen</t>
  </si>
  <si>
    <t>John Withey admit day travel - didn't happen</t>
  </si>
  <si>
    <t>GIS tutor - Loosle</t>
  </si>
  <si>
    <t>stats tutor - Korenowsky</t>
  </si>
  <si>
    <t>faculty travel costs for Costa Rica (MES covers because not a summer class)</t>
  </si>
  <si>
    <t>NAGAP membership</t>
  </si>
  <si>
    <t>for 16/17 (up to Heather if she wants)</t>
  </si>
  <si>
    <t>surveymonkey</t>
  </si>
  <si>
    <t>share w/MPA for FY17</t>
  </si>
  <si>
    <t>class speakers</t>
  </si>
  <si>
    <t>Power Dialog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</si>
</sst>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1" fillId="32" borderId="8" applyNumberFormat="0" applyFont="0" applyAlignment="0" applyProtection="0"/>
    <xf numFmtId="0" fontId="16" fillId="27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0" xfId="0" applyFill="1"/>
    <xf numFmtId="0" fontId="0" fillId="35" borderId="0" xfId="0" applyFill="1"/>
    <xf numFmtId="2" fontId="0" fillId="0" borderId="0" xfId="0" applyNumberFormat="1"/>
    <xf numFmtId="2" fontId="0" fillId="33" borderId="0" xfId="0" applyNumberFormat="1" applyFill="1"/>
    <xf numFmtId="2" fontId="0" fillId="34" borderId="0" xfId="0" applyNumberFormat="1" applyFill="1"/>
    <xf numFmtId="0" fontId="18" fillId="0" borderId="0" xfId="0" applyFont="1"/>
    <xf numFmtId="0" fontId="0" fillId="36" borderId="0" xfId="0" applyFill="1"/>
    <xf numFmtId="0" fontId="18" fillId="37" borderId="0" xfId="0" applyFont="1" applyFill="1"/>
    <xf numFmtId="2" fontId="18" fillId="37" borderId="0" xfId="0" applyNumberFormat="1" applyFont="1" applyFill="1"/>
    <xf numFmtId="0" fontId="0" fillId="0" borderId="0" xfId="0" applyBorder="1"/>
    <xf numFmtId="2" fontId="0" fillId="0" borderId="0" xfId="0" applyNumberFormat="1" applyFill="1"/>
    <xf numFmtId="2" fontId="0" fillId="0" borderId="1" xfId="0" applyNumberFormat="1" applyBorder="1"/>
    <xf numFmtId="2" fontId="0" fillId="36" borderId="0" xfId="0" applyNumberFormat="1" applyFill="1"/>
    <xf numFmtId="2" fontId="0" fillId="0" borderId="0" xfId="0" applyNumberFormat="1" applyFill="1" applyBorder="1"/>
    <xf numFmtId="2" fontId="0" fillId="0" borderId="1" xfId="0" applyNumberFormat="1" applyFill="1" applyBorder="1"/>
    <xf numFmtId="0" fontId="20" fillId="0" borderId="0" xfId="0" applyFont="1" applyFill="1"/>
    <xf numFmtId="0" fontId="0" fillId="0" borderId="1" xfId="0" applyFill="1" applyBorder="1"/>
    <xf numFmtId="16" fontId="0" fillId="0" borderId="0" xfId="0" applyNumberFormat="1"/>
    <xf numFmtId="2" fontId="20" fillId="0" borderId="0" xfId="0" applyNumberFormat="1" applyFont="1" applyFill="1"/>
    <xf numFmtId="0" fontId="18" fillId="0" borderId="0" xfId="0" applyFont="1" applyFill="1"/>
    <xf numFmtId="2" fontId="18" fillId="0" borderId="0" xfId="0" applyNumberFormat="1" applyFont="1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topLeftCell="A16" zoomScaleNormal="100" workbookViewId="0">
      <selection activeCell="D37" sqref="D37"/>
    </sheetView>
  </sheetViews>
  <sheetFormatPr defaultRowHeight="15" x14ac:dyDescent="0.25"/>
  <cols>
    <col min="1" max="1" width="46.42578125" customWidth="1"/>
    <col min="2" max="2" width="17.85546875" bestFit="1" customWidth="1"/>
    <col min="3" max="3" width="11.7109375" style="5" bestFit="1" customWidth="1"/>
    <col min="4" max="4" width="21.140625" customWidth="1"/>
    <col min="9" max="9" width="11" customWidth="1"/>
    <col min="10" max="10" width="9.140625" style="5"/>
  </cols>
  <sheetData>
    <row r="1" spans="1:11" x14ac:dyDescent="0.25">
      <c r="A1" t="s">
        <v>143</v>
      </c>
      <c r="B1" s="9" t="s">
        <v>40</v>
      </c>
    </row>
    <row r="2" spans="1:11" x14ac:dyDescent="0.25">
      <c r="B2" t="s">
        <v>18</v>
      </c>
      <c r="C2" s="5" t="s">
        <v>0</v>
      </c>
      <c r="G2" s="3"/>
      <c r="H2" s="3"/>
      <c r="I2" s="3"/>
    </row>
    <row r="3" spans="1:11" x14ac:dyDescent="0.25">
      <c r="A3" s="8" t="s">
        <v>21</v>
      </c>
      <c r="B3" s="8">
        <f>SUM(B4:B7)+(5.8*10+11*10)</f>
        <v>11408</v>
      </c>
      <c r="D3" t="s">
        <v>96</v>
      </c>
      <c r="G3" s="3"/>
      <c r="H3" s="3"/>
      <c r="I3" s="3"/>
      <c r="J3" s="5" t="s">
        <v>55</v>
      </c>
    </row>
    <row r="4" spans="1:11" x14ac:dyDescent="0.25">
      <c r="A4" t="s">
        <v>19</v>
      </c>
      <c r="B4">
        <v>9770</v>
      </c>
      <c r="C4" s="5">
        <f>2153.67+(1700*0.25)+(4355*0.25)+(2013-1700)+240+(494*0.25)</f>
        <v>4343.92</v>
      </c>
      <c r="H4" s="3"/>
      <c r="J4" s="5" t="s">
        <v>98</v>
      </c>
    </row>
    <row r="5" spans="1:11" x14ac:dyDescent="0.25">
      <c r="A5" t="s">
        <v>23</v>
      </c>
      <c r="C5">
        <f>1800+(5.8*10+11*10)+(900*0.25)</f>
        <v>2193</v>
      </c>
      <c r="D5" t="s">
        <v>97</v>
      </c>
      <c r="H5" s="3"/>
      <c r="J5" s="5">
        <f>((19*18*13)-3123)+3123*0.25</f>
        <v>2103.75</v>
      </c>
      <c r="K5" t="s">
        <v>99</v>
      </c>
    </row>
    <row r="6" spans="1:11" x14ac:dyDescent="0.25">
      <c r="A6" t="s">
        <v>20</v>
      </c>
      <c r="B6">
        <v>1275</v>
      </c>
      <c r="J6" s="5">
        <f>12*13*10</f>
        <v>1560</v>
      </c>
      <c r="K6" t="s">
        <v>100</v>
      </c>
    </row>
    <row r="7" spans="1:11" x14ac:dyDescent="0.25">
      <c r="A7" t="s">
        <v>67</v>
      </c>
      <c r="B7" s="1">
        <v>195</v>
      </c>
      <c r="C7" s="14"/>
      <c r="D7" t="s">
        <v>65</v>
      </c>
      <c r="H7" s="3"/>
      <c r="K7" t="s">
        <v>66</v>
      </c>
    </row>
    <row r="8" spans="1:11" x14ac:dyDescent="0.25">
      <c r="B8" t="s">
        <v>57</v>
      </c>
      <c r="C8" s="6">
        <f>B3-SUM(C4:C7)</f>
        <v>4871.08</v>
      </c>
      <c r="H8" s="3"/>
      <c r="J8" s="14"/>
      <c r="K8" s="1"/>
    </row>
    <row r="9" spans="1:11" x14ac:dyDescent="0.25">
      <c r="J9" s="5">
        <f>SUM(J5:J8)</f>
        <v>3663.75</v>
      </c>
      <c r="K9" s="2" t="s">
        <v>5</v>
      </c>
    </row>
    <row r="10" spans="1:11" x14ac:dyDescent="0.25">
      <c r="A10" s="8" t="s">
        <v>37</v>
      </c>
      <c r="B10" s="8">
        <f>7960+2850+2150</f>
        <v>12960</v>
      </c>
      <c r="D10" t="s">
        <v>101</v>
      </c>
      <c r="I10" s="3"/>
    </row>
    <row r="11" spans="1:11" x14ac:dyDescent="0.25">
      <c r="A11" t="s">
        <v>1</v>
      </c>
      <c r="C11" s="5">
        <f>102.9+26.3</f>
        <v>129.20000000000002</v>
      </c>
      <c r="D11" t="s">
        <v>102</v>
      </c>
      <c r="I11" s="3"/>
      <c r="J11" s="7">
        <f>C8-J9</f>
        <v>1207.33</v>
      </c>
      <c r="K11" t="s">
        <v>6</v>
      </c>
    </row>
    <row r="12" spans="1:11" x14ac:dyDescent="0.25">
      <c r="A12" t="s">
        <v>2</v>
      </c>
      <c r="C12" s="5">
        <f>253.22+52.32</f>
        <v>305.54000000000002</v>
      </c>
      <c r="D12" t="s">
        <v>140</v>
      </c>
      <c r="H12" s="3"/>
      <c r="I12" s="3"/>
      <c r="J12" s="13"/>
    </row>
    <row r="13" spans="1:11" x14ac:dyDescent="0.25">
      <c r="A13" t="s">
        <v>3</v>
      </c>
      <c r="C13" s="5">
        <v>199.85</v>
      </c>
      <c r="D13" t="s">
        <v>141</v>
      </c>
      <c r="H13" s="3"/>
      <c r="I13" s="3"/>
      <c r="J13" s="13"/>
    </row>
    <row r="14" spans="1:11" x14ac:dyDescent="0.25">
      <c r="A14" t="s">
        <v>8</v>
      </c>
      <c r="C14" s="5">
        <v>158.66999999999999</v>
      </c>
      <c r="D14" t="s">
        <v>142</v>
      </c>
      <c r="H14" s="3"/>
      <c r="I14" s="3"/>
      <c r="J14" s="13"/>
    </row>
    <row r="15" spans="1:11" x14ac:dyDescent="0.25">
      <c r="A15" t="s">
        <v>9</v>
      </c>
      <c r="C15" s="5">
        <v>1000</v>
      </c>
      <c r="D15" t="s">
        <v>103</v>
      </c>
      <c r="I15" t="s">
        <v>52</v>
      </c>
    </row>
    <row r="16" spans="1:11" x14ac:dyDescent="0.25">
      <c r="A16" t="s">
        <v>138</v>
      </c>
      <c r="C16" s="5">
        <v>108</v>
      </c>
      <c r="D16" t="s">
        <v>139</v>
      </c>
    </row>
    <row r="17" spans="1:10" x14ac:dyDescent="0.25">
      <c r="A17" s="3" t="s">
        <v>22</v>
      </c>
      <c r="C17" s="15">
        <v>100</v>
      </c>
      <c r="D17" t="s">
        <v>151</v>
      </c>
    </row>
    <row r="18" spans="1:10" x14ac:dyDescent="0.25">
      <c r="A18" t="s">
        <v>27</v>
      </c>
      <c r="C18" s="5">
        <f>74.2+58.8</f>
        <v>133</v>
      </c>
      <c r="D18" t="s">
        <v>144</v>
      </c>
      <c r="I18" t="s">
        <v>53</v>
      </c>
      <c r="J18" s="5">
        <v>210</v>
      </c>
    </row>
    <row r="19" spans="1:10" x14ac:dyDescent="0.25">
      <c r="A19" t="s">
        <v>26</v>
      </c>
      <c r="C19" s="13">
        <v>0</v>
      </c>
      <c r="D19" t="s">
        <v>137</v>
      </c>
      <c r="I19" t="s">
        <v>122</v>
      </c>
      <c r="J19" s="5">
        <v>30</v>
      </c>
    </row>
    <row r="20" spans="1:10" x14ac:dyDescent="0.25">
      <c r="A20" t="s">
        <v>58</v>
      </c>
      <c r="C20" s="15">
        <v>115</v>
      </c>
      <c r="D20" t="s">
        <v>145</v>
      </c>
      <c r="E20" s="5"/>
    </row>
    <row r="21" spans="1:10" x14ac:dyDescent="0.25">
      <c r="A21" t="s">
        <v>69</v>
      </c>
      <c r="C21" s="13">
        <v>184.79</v>
      </c>
      <c r="D21" t="s">
        <v>68</v>
      </c>
      <c r="E21" s="5"/>
    </row>
    <row r="22" spans="1:10" x14ac:dyDescent="0.25">
      <c r="A22" t="s">
        <v>82</v>
      </c>
      <c r="C22" s="13">
        <v>430.16</v>
      </c>
      <c r="D22" t="s">
        <v>81</v>
      </c>
      <c r="E22" s="5"/>
    </row>
    <row r="23" spans="1:10" x14ac:dyDescent="0.25">
      <c r="A23" t="s">
        <v>71</v>
      </c>
      <c r="C23" s="13">
        <v>40</v>
      </c>
      <c r="D23" t="s">
        <v>72</v>
      </c>
      <c r="E23" s="5"/>
    </row>
    <row r="24" spans="1:10" x14ac:dyDescent="0.25">
      <c r="A24" t="s">
        <v>73</v>
      </c>
      <c r="C24" s="13">
        <v>124.94</v>
      </c>
      <c r="D24" t="s">
        <v>80</v>
      </c>
      <c r="E24" s="5"/>
    </row>
    <row r="25" spans="1:10" x14ac:dyDescent="0.25">
      <c r="A25" t="s">
        <v>83</v>
      </c>
      <c r="C25" s="13"/>
      <c r="D25" t="s">
        <v>70</v>
      </c>
      <c r="E25" s="5"/>
    </row>
    <row r="26" spans="1:10" x14ac:dyDescent="0.25">
      <c r="A26" t="s">
        <v>49</v>
      </c>
      <c r="C26" s="13">
        <v>207.83</v>
      </c>
      <c r="I26" s="3"/>
    </row>
    <row r="27" spans="1:10" x14ac:dyDescent="0.25">
      <c r="A27" t="s">
        <v>91</v>
      </c>
      <c r="C27" s="13"/>
      <c r="I27" s="3"/>
    </row>
    <row r="28" spans="1:10" x14ac:dyDescent="0.25">
      <c r="A28" t="s">
        <v>60</v>
      </c>
      <c r="C28" s="13"/>
      <c r="G28" s="5"/>
      <c r="I28" s="3"/>
    </row>
    <row r="29" spans="1:10" x14ac:dyDescent="0.25">
      <c r="A29" t="s">
        <v>105</v>
      </c>
      <c r="C29" s="13">
        <f>326.04+108.68</f>
        <v>434.72</v>
      </c>
      <c r="D29" t="s">
        <v>147</v>
      </c>
      <c r="G29" s="5"/>
      <c r="I29" s="3" t="s">
        <v>150</v>
      </c>
      <c r="J29" s="5">
        <v>400</v>
      </c>
    </row>
    <row r="30" spans="1:10" x14ac:dyDescent="0.25">
      <c r="A30" t="s">
        <v>61</v>
      </c>
      <c r="C30" s="15">
        <v>1142.6099999999999</v>
      </c>
      <c r="D30" t="s">
        <v>132</v>
      </c>
      <c r="E30" s="5"/>
      <c r="G30" s="5"/>
      <c r="I30" s="3"/>
    </row>
    <row r="31" spans="1:10" x14ac:dyDescent="0.25">
      <c r="A31" t="s">
        <v>62</v>
      </c>
      <c r="C31" s="15">
        <v>150</v>
      </c>
      <c r="G31" s="5"/>
      <c r="I31" s="3"/>
    </row>
    <row r="32" spans="1:10" x14ac:dyDescent="0.25">
      <c r="A32" t="s">
        <v>63</v>
      </c>
      <c r="C32" s="15">
        <v>150</v>
      </c>
      <c r="G32" s="5"/>
      <c r="I32" s="3"/>
    </row>
    <row r="33" spans="1:16" x14ac:dyDescent="0.25">
      <c r="A33" t="s">
        <v>17</v>
      </c>
      <c r="C33" s="13">
        <v>2850</v>
      </c>
      <c r="I33" s="3" t="s">
        <v>27</v>
      </c>
      <c r="J33" s="5">
        <v>0</v>
      </c>
    </row>
    <row r="34" spans="1:16" x14ac:dyDescent="0.25">
      <c r="A34" t="s">
        <v>43</v>
      </c>
      <c r="C34" s="13">
        <v>628.91999999999996</v>
      </c>
      <c r="H34" s="3"/>
      <c r="I34" s="3"/>
    </row>
    <row r="35" spans="1:16" x14ac:dyDescent="0.25">
      <c r="A35" t="s">
        <v>44</v>
      </c>
      <c r="C35" s="13">
        <v>93.9</v>
      </c>
      <c r="D35" t="s">
        <v>92</v>
      </c>
      <c r="F35" s="10" t="s">
        <v>41</v>
      </c>
      <c r="G35" s="11">
        <f>(J11+C45+C79)-J47</f>
        <v>2966.9400000000023</v>
      </c>
      <c r="H35" s="3"/>
      <c r="I35" s="3" t="s">
        <v>11</v>
      </c>
      <c r="J35" s="5">
        <v>10</v>
      </c>
    </row>
    <row r="36" spans="1:16" x14ac:dyDescent="0.25">
      <c r="A36" s="3" t="s">
        <v>148</v>
      </c>
      <c r="B36" s="3"/>
      <c r="C36" s="13">
        <v>475</v>
      </c>
      <c r="D36" s="3" t="s">
        <v>162</v>
      </c>
      <c r="F36" s="22"/>
      <c r="G36" s="23"/>
      <c r="H36" s="3"/>
      <c r="I36" s="3" t="s">
        <v>108</v>
      </c>
      <c r="J36" s="5">
        <v>2</v>
      </c>
    </row>
    <row r="37" spans="1:16" s="3" customFormat="1" x14ac:dyDescent="0.25">
      <c r="A37" s="3" t="s">
        <v>157</v>
      </c>
      <c r="C37" s="15">
        <v>150</v>
      </c>
      <c r="D37" s="3" t="s">
        <v>158</v>
      </c>
      <c r="F37" s="22"/>
      <c r="G37" s="23"/>
      <c r="J37" s="13"/>
    </row>
    <row r="38" spans="1:16" s="3" customFormat="1" x14ac:dyDescent="0.25">
      <c r="A38" s="3" t="s">
        <v>159</v>
      </c>
      <c r="C38" s="15">
        <v>100</v>
      </c>
      <c r="D38" s="3" t="s">
        <v>160</v>
      </c>
      <c r="F38" s="22"/>
      <c r="G38" s="23"/>
      <c r="J38" s="13"/>
    </row>
    <row r="39" spans="1:16" x14ac:dyDescent="0.25">
      <c r="A39" t="s">
        <v>30</v>
      </c>
      <c r="C39" s="13">
        <v>0</v>
      </c>
      <c r="D39" t="s">
        <v>136</v>
      </c>
      <c r="G39" s="5"/>
      <c r="H39" s="3"/>
      <c r="I39" s="3"/>
    </row>
    <row r="40" spans="1:16" x14ac:dyDescent="0.25">
      <c r="A40" t="s">
        <v>31</v>
      </c>
      <c r="C40" s="13">
        <v>0</v>
      </c>
      <c r="G40" s="5"/>
      <c r="H40" s="3"/>
      <c r="I40" s="3"/>
    </row>
    <row r="41" spans="1:16" x14ac:dyDescent="0.25">
      <c r="A41" t="s">
        <v>33</v>
      </c>
      <c r="C41" s="13">
        <f>249.19+506.68</f>
        <v>755.87</v>
      </c>
      <c r="H41" s="3"/>
      <c r="I41" s="3"/>
    </row>
    <row r="42" spans="1:16" x14ac:dyDescent="0.25">
      <c r="A42" t="s">
        <v>34</v>
      </c>
      <c r="C42" s="13">
        <v>48</v>
      </c>
      <c r="E42" s="5"/>
      <c r="H42" s="3"/>
      <c r="I42" s="3"/>
      <c r="J42" s="13"/>
    </row>
    <row r="43" spans="1:16" x14ac:dyDescent="0.25">
      <c r="A43" t="s">
        <v>11</v>
      </c>
      <c r="C43" s="13">
        <f>28.07+9.08</f>
        <v>37.15</v>
      </c>
      <c r="H43" s="3"/>
    </row>
    <row r="44" spans="1:16" x14ac:dyDescent="0.25">
      <c r="A44" t="s">
        <v>10</v>
      </c>
      <c r="B44" s="1"/>
      <c r="C44" s="14">
        <v>8</v>
      </c>
      <c r="H44" s="3"/>
    </row>
    <row r="45" spans="1:16" x14ac:dyDescent="0.25">
      <c r="B45" t="s">
        <v>57</v>
      </c>
      <c r="C45" s="6">
        <f>B10-SUM(C11:C44)</f>
        <v>2698.8500000000004</v>
      </c>
    </row>
    <row r="46" spans="1:16" x14ac:dyDescent="0.25">
      <c r="A46" s="8" t="s">
        <v>4</v>
      </c>
      <c r="B46" s="8">
        <v>4800</v>
      </c>
      <c r="I46" s="1"/>
      <c r="J46" s="14"/>
      <c r="P46" s="3"/>
    </row>
    <row r="47" spans="1:16" x14ac:dyDescent="0.25">
      <c r="A47" t="s">
        <v>86</v>
      </c>
      <c r="C47" s="15">
        <v>691.7</v>
      </c>
      <c r="D47" t="s">
        <v>130</v>
      </c>
      <c r="I47" t="s">
        <v>54</v>
      </c>
      <c r="J47" s="5">
        <f>SUM(J18:J46)</f>
        <v>652</v>
      </c>
      <c r="P47" s="3"/>
    </row>
    <row r="48" spans="1:16" x14ac:dyDescent="0.25">
      <c r="A48" t="s">
        <v>32</v>
      </c>
      <c r="C48" s="13">
        <v>300</v>
      </c>
      <c r="D48" t="s">
        <v>129</v>
      </c>
      <c r="P48" s="3"/>
    </row>
    <row r="49" spans="1:16" x14ac:dyDescent="0.25">
      <c r="A49" t="s">
        <v>87</v>
      </c>
      <c r="C49" s="13">
        <v>0</v>
      </c>
      <c r="D49" t="s">
        <v>131</v>
      </c>
      <c r="E49" s="5"/>
      <c r="P49" s="3"/>
    </row>
    <row r="50" spans="1:16" x14ac:dyDescent="0.25">
      <c r="A50" t="s">
        <v>88</v>
      </c>
      <c r="C50" s="13">
        <v>0</v>
      </c>
      <c r="D50" t="s">
        <v>131</v>
      </c>
      <c r="E50" s="5"/>
      <c r="P50" s="3"/>
    </row>
    <row r="51" spans="1:16" x14ac:dyDescent="0.25">
      <c r="A51" t="s">
        <v>116</v>
      </c>
      <c r="C51" s="13">
        <v>0</v>
      </c>
      <c r="D51" t="s">
        <v>131</v>
      </c>
      <c r="E51" s="5"/>
      <c r="P51" s="3"/>
    </row>
    <row r="52" spans="1:16" x14ac:dyDescent="0.25">
      <c r="A52" t="s">
        <v>117</v>
      </c>
      <c r="C52" s="13">
        <v>0</v>
      </c>
      <c r="D52" t="s">
        <v>131</v>
      </c>
      <c r="E52" s="5"/>
      <c r="P52" s="3"/>
    </row>
    <row r="53" spans="1:16" x14ac:dyDescent="0.25">
      <c r="A53" t="s">
        <v>118</v>
      </c>
      <c r="C53" s="13">
        <f>185.27+91.2</f>
        <v>276.47000000000003</v>
      </c>
      <c r="D53" t="s">
        <v>134</v>
      </c>
      <c r="E53" s="5"/>
      <c r="P53" s="3"/>
    </row>
    <row r="54" spans="1:16" x14ac:dyDescent="0.25">
      <c r="A54" t="s">
        <v>79</v>
      </c>
      <c r="C54" s="13">
        <f>331.67+333.34</f>
        <v>665.01</v>
      </c>
      <c r="D54" s="20" t="s">
        <v>133</v>
      </c>
      <c r="E54" s="5"/>
      <c r="H54" s="3"/>
      <c r="I54" s="3"/>
    </row>
    <row r="55" spans="1:16" x14ac:dyDescent="0.25">
      <c r="A55" t="s">
        <v>25</v>
      </c>
      <c r="C55" s="5">
        <v>0</v>
      </c>
      <c r="D55" t="s">
        <v>123</v>
      </c>
      <c r="H55" s="3"/>
      <c r="I55" s="3"/>
    </row>
    <row r="56" spans="1:16" x14ac:dyDescent="0.25">
      <c r="A56" t="s">
        <v>39</v>
      </c>
      <c r="C56" s="13"/>
      <c r="D56" t="s">
        <v>106</v>
      </c>
      <c r="H56" s="3"/>
      <c r="I56" s="3"/>
    </row>
    <row r="57" spans="1:16" x14ac:dyDescent="0.25">
      <c r="A57" t="s">
        <v>74</v>
      </c>
      <c r="C57" s="13">
        <v>540.20000000000005</v>
      </c>
      <c r="D57" t="s">
        <v>75</v>
      </c>
    </row>
    <row r="58" spans="1:16" x14ac:dyDescent="0.25">
      <c r="A58" t="s">
        <v>76</v>
      </c>
      <c r="C58" s="13">
        <v>150</v>
      </c>
      <c r="H58" s="12"/>
      <c r="I58" s="12"/>
      <c r="J58" s="16"/>
    </row>
    <row r="59" spans="1:16" x14ac:dyDescent="0.25">
      <c r="A59" t="s">
        <v>77</v>
      </c>
      <c r="C59" s="13">
        <v>226</v>
      </c>
    </row>
    <row r="60" spans="1:16" x14ac:dyDescent="0.25">
      <c r="A60" t="s">
        <v>78</v>
      </c>
      <c r="C60" s="13">
        <v>66.7</v>
      </c>
      <c r="D60" t="s">
        <v>109</v>
      </c>
    </row>
    <row r="61" spans="1:16" x14ac:dyDescent="0.25">
      <c r="A61" t="s">
        <v>104</v>
      </c>
      <c r="C61" s="13">
        <v>100</v>
      </c>
      <c r="D61" t="s">
        <v>146</v>
      </c>
    </row>
    <row r="62" spans="1:16" x14ac:dyDescent="0.25">
      <c r="A62" t="s">
        <v>110</v>
      </c>
      <c r="C62" s="13">
        <v>91.88</v>
      </c>
      <c r="D62" t="s">
        <v>113</v>
      </c>
    </row>
    <row r="63" spans="1:16" x14ac:dyDescent="0.25">
      <c r="A63" t="s">
        <v>111</v>
      </c>
      <c r="C63" s="13">
        <f>46+13</f>
        <v>59</v>
      </c>
      <c r="D63" t="s">
        <v>113</v>
      </c>
    </row>
    <row r="64" spans="1:16" x14ac:dyDescent="0.25">
      <c r="A64" t="s">
        <v>120</v>
      </c>
      <c r="C64" s="13">
        <v>79.459999999999994</v>
      </c>
    </row>
    <row r="65" spans="1:4" x14ac:dyDescent="0.25">
      <c r="A65" t="s">
        <v>114</v>
      </c>
      <c r="C65" s="21">
        <f>21.9+48.93+29.16</f>
        <v>99.99</v>
      </c>
      <c r="D65" t="s">
        <v>124</v>
      </c>
    </row>
    <row r="66" spans="1:4" x14ac:dyDescent="0.25">
      <c r="A66" t="s">
        <v>115</v>
      </c>
      <c r="C66" s="13">
        <v>399.66</v>
      </c>
      <c r="D66" t="s">
        <v>107</v>
      </c>
    </row>
    <row r="67" spans="1:4" x14ac:dyDescent="0.25">
      <c r="A67" t="s">
        <v>45</v>
      </c>
      <c r="C67" s="13"/>
      <c r="D67" t="s">
        <v>84</v>
      </c>
    </row>
    <row r="68" spans="1:4" x14ac:dyDescent="0.25">
      <c r="A68" t="s">
        <v>46</v>
      </c>
      <c r="C68" s="13"/>
      <c r="D68" t="s">
        <v>84</v>
      </c>
    </row>
    <row r="69" spans="1:4" x14ac:dyDescent="0.25">
      <c r="A69" t="s">
        <v>50</v>
      </c>
      <c r="C69" s="13"/>
      <c r="D69" t="s">
        <v>85</v>
      </c>
    </row>
    <row r="70" spans="1:4" x14ac:dyDescent="0.25">
      <c r="A70" t="s">
        <v>42</v>
      </c>
      <c r="C70" s="13"/>
      <c r="D70" t="s">
        <v>90</v>
      </c>
    </row>
    <row r="71" spans="1:4" x14ac:dyDescent="0.25">
      <c r="A71" t="s">
        <v>119</v>
      </c>
      <c r="C71" s="13">
        <v>108.9</v>
      </c>
    </row>
    <row r="72" spans="1:4" x14ac:dyDescent="0.25">
      <c r="A72" t="s">
        <v>38</v>
      </c>
      <c r="C72" s="13">
        <v>247</v>
      </c>
    </row>
    <row r="73" spans="1:4" x14ac:dyDescent="0.25">
      <c r="A73" t="s">
        <v>47</v>
      </c>
      <c r="C73" s="13"/>
      <c r="D73" t="s">
        <v>135</v>
      </c>
    </row>
    <row r="74" spans="1:4" x14ac:dyDescent="0.25">
      <c r="A74" t="s">
        <v>89</v>
      </c>
      <c r="C74" s="13">
        <v>302.2</v>
      </c>
    </row>
    <row r="75" spans="1:4" x14ac:dyDescent="0.25">
      <c r="A75" t="s">
        <v>48</v>
      </c>
      <c r="C75" s="13">
        <f>63.25+71.11+97.5</f>
        <v>231.86</v>
      </c>
      <c r="D75" t="s">
        <v>121</v>
      </c>
    </row>
    <row r="76" spans="1:4" x14ac:dyDescent="0.25">
      <c r="A76" t="s">
        <v>95</v>
      </c>
      <c r="C76" s="13">
        <f>184.94+59+79.46+46.16</f>
        <v>369.55999999999995</v>
      </c>
      <c r="D76" t="s">
        <v>149</v>
      </c>
    </row>
    <row r="77" spans="1:4" x14ac:dyDescent="0.25">
      <c r="A77" t="s">
        <v>112</v>
      </c>
      <c r="C77" s="13">
        <v>41.4</v>
      </c>
    </row>
    <row r="78" spans="1:4" x14ac:dyDescent="0.25">
      <c r="A78" t="s">
        <v>24</v>
      </c>
      <c r="B78" s="1"/>
      <c r="C78" s="17">
        <v>40.25</v>
      </c>
    </row>
    <row r="79" spans="1:4" x14ac:dyDescent="0.25">
      <c r="B79" t="s">
        <v>57</v>
      </c>
      <c r="C79" s="6">
        <f>B46-SUM(C47:C78)</f>
        <v>-287.23999999999796</v>
      </c>
    </row>
  </sheetData>
  <phoneticPr fontId="2" type="noConversion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9" zoomScale="115" zoomScaleNormal="115" workbookViewId="0">
      <selection activeCell="B18" sqref="B18"/>
    </sheetView>
  </sheetViews>
  <sheetFormatPr defaultRowHeight="15" x14ac:dyDescent="0.25"/>
  <cols>
    <col min="1" max="1" width="10.28515625" bestFit="1" customWidth="1"/>
    <col min="2" max="2" width="17.140625" customWidth="1"/>
  </cols>
  <sheetData>
    <row r="1" spans="1:4" x14ac:dyDescent="0.25">
      <c r="D1" s="4" t="s">
        <v>35</v>
      </c>
    </row>
    <row r="2" spans="1:4" x14ac:dyDescent="0.25">
      <c r="A2">
        <v>7400</v>
      </c>
      <c r="B2" t="s">
        <v>56</v>
      </c>
    </row>
    <row r="3" spans="1:4" x14ac:dyDescent="0.25">
      <c r="B3">
        <v>247.15</v>
      </c>
      <c r="C3" t="s">
        <v>94</v>
      </c>
    </row>
    <row r="4" spans="1:4" x14ac:dyDescent="0.25">
      <c r="B4" s="3">
        <v>148</v>
      </c>
      <c r="C4" t="s">
        <v>64</v>
      </c>
    </row>
    <row r="5" spans="1:4" x14ac:dyDescent="0.25">
      <c r="B5" s="3"/>
    </row>
    <row r="6" spans="1:4" x14ac:dyDescent="0.25">
      <c r="B6" s="3">
        <v>82</v>
      </c>
      <c r="C6" t="s">
        <v>127</v>
      </c>
    </row>
    <row r="7" spans="1:4" x14ac:dyDescent="0.25">
      <c r="B7" s="3">
        <f>828.45+480</f>
        <v>1308.45</v>
      </c>
      <c r="C7" t="s">
        <v>156</v>
      </c>
    </row>
    <row r="8" spans="1:4" x14ac:dyDescent="0.25">
      <c r="B8" s="3">
        <v>1050</v>
      </c>
      <c r="C8" s="3" t="s">
        <v>161</v>
      </c>
    </row>
    <row r="9" spans="1:4" x14ac:dyDescent="0.25">
      <c r="B9" s="3"/>
      <c r="C9" s="3"/>
    </row>
    <row r="10" spans="1:4" x14ac:dyDescent="0.25">
      <c r="B10" s="4">
        <f>80*14</f>
        <v>1120</v>
      </c>
      <c r="C10" t="s">
        <v>154</v>
      </c>
    </row>
    <row r="11" spans="1:4" x14ac:dyDescent="0.25">
      <c r="B11" s="4">
        <f>100*14</f>
        <v>1400</v>
      </c>
      <c r="C11" t="s">
        <v>155</v>
      </c>
    </row>
    <row r="12" spans="1:4" x14ac:dyDescent="0.25">
      <c r="B12" s="3"/>
      <c r="C12" t="s">
        <v>128</v>
      </c>
    </row>
    <row r="13" spans="1:4" x14ac:dyDescent="0.25">
      <c r="B13" s="3">
        <v>0</v>
      </c>
      <c r="C13" t="s">
        <v>153</v>
      </c>
    </row>
    <row r="14" spans="1:4" x14ac:dyDescent="0.25">
      <c r="B14" s="3">
        <v>0</v>
      </c>
      <c r="C14" t="s">
        <v>152</v>
      </c>
    </row>
    <row r="15" spans="1:4" x14ac:dyDescent="0.25">
      <c r="B15" s="18">
        <v>28</v>
      </c>
      <c r="C15" t="s">
        <v>27</v>
      </c>
    </row>
    <row r="16" spans="1:4" x14ac:dyDescent="0.25">
      <c r="B16" s="3">
        <v>297.67</v>
      </c>
      <c r="C16" s="3" t="s">
        <v>93</v>
      </c>
    </row>
    <row r="17" spans="1:9" x14ac:dyDescent="0.25">
      <c r="B17" s="3">
        <f>12.99+16</f>
        <v>28.990000000000002</v>
      </c>
      <c r="C17" s="3" t="s">
        <v>51</v>
      </c>
    </row>
    <row r="18" spans="1:9" x14ac:dyDescent="0.25">
      <c r="B18" s="3"/>
      <c r="C18" s="3"/>
    </row>
    <row r="19" spans="1:9" x14ac:dyDescent="0.25">
      <c r="B19" s="3">
        <v>473.2</v>
      </c>
      <c r="C19" t="s">
        <v>126</v>
      </c>
    </row>
    <row r="20" spans="1:9" x14ac:dyDescent="0.25">
      <c r="B20" s="3">
        <f>18.65+99</f>
        <v>117.65</v>
      </c>
      <c r="C20" t="s">
        <v>28</v>
      </c>
    </row>
    <row r="21" spans="1:9" x14ac:dyDescent="0.25">
      <c r="B21" s="3">
        <v>627.57000000000005</v>
      </c>
      <c r="C21" t="s">
        <v>59</v>
      </c>
      <c r="I21">
        <f>SUM(B19:B21)</f>
        <v>1218.42</v>
      </c>
    </row>
    <row r="22" spans="1:9" x14ac:dyDescent="0.25">
      <c r="B22" s="4">
        <v>100</v>
      </c>
      <c r="C22" t="s">
        <v>29</v>
      </c>
    </row>
    <row r="23" spans="1:9" x14ac:dyDescent="0.25">
      <c r="B23" s="3">
        <v>81.7</v>
      </c>
      <c r="C23" t="s">
        <v>125</v>
      </c>
    </row>
    <row r="24" spans="1:9" x14ac:dyDescent="0.25">
      <c r="B24" s="3"/>
    </row>
    <row r="25" spans="1:9" x14ac:dyDescent="0.25">
      <c r="B25" s="3"/>
    </row>
    <row r="26" spans="1:9" x14ac:dyDescent="0.25">
      <c r="B26" s="19"/>
    </row>
    <row r="27" spans="1:9" x14ac:dyDescent="0.25">
      <c r="B27">
        <f>A2-SUM(B3:B26)</f>
        <v>289.6200000000008</v>
      </c>
    </row>
    <row r="28" spans="1:9" x14ac:dyDescent="0.25">
      <c r="A28" t="s">
        <v>7</v>
      </c>
    </row>
    <row r="29" spans="1:9" x14ac:dyDescent="0.25">
      <c r="B29" t="s">
        <v>36</v>
      </c>
    </row>
    <row r="30" spans="1:9" x14ac:dyDescent="0.25">
      <c r="B30" t="s">
        <v>12</v>
      </c>
    </row>
    <row r="31" spans="1:9" x14ac:dyDescent="0.25">
      <c r="B31" t="s">
        <v>13</v>
      </c>
    </row>
    <row r="32" spans="1:9" x14ac:dyDescent="0.25">
      <c r="B32" t="s">
        <v>14</v>
      </c>
    </row>
    <row r="33" spans="2:2" x14ac:dyDescent="0.25">
      <c r="B33" t="s">
        <v>15</v>
      </c>
    </row>
    <row r="34" spans="2:2" x14ac:dyDescent="0.25">
      <c r="B34" t="s">
        <v>16</v>
      </c>
    </row>
  </sheetData>
  <phoneticPr fontId="2" type="noConversion"/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25101</vt:lpstr>
      <vt:lpstr>25102</vt:lpstr>
      <vt:lpstr>foundation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2013-09-17T23:46:49Z</cp:lastPrinted>
  <dcterms:created xsi:type="dcterms:W3CDTF">2012-10-11T22:42:48Z</dcterms:created>
  <dcterms:modified xsi:type="dcterms:W3CDTF">2016-05-24T18:20:27Z</dcterms:modified>
</cp:coreProperties>
</file>