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-75" windowWidth="24975" windowHeight="6210"/>
  </bookViews>
  <sheets>
    <sheet name="25101" sheetId="1" r:id="rId1"/>
    <sheet name="25102" sheetId="2" r:id="rId2"/>
    <sheet name="Sheet3" sheetId="3" r:id="rId3"/>
  </sheets>
  <definedNames>
    <definedName name="_xlnm.Print_Titles" localSheetId="0">'25101'!$5:$5</definedName>
  </definedNames>
  <calcPr calcId="145621"/>
</workbook>
</file>

<file path=xl/calcChain.xml><?xml version="1.0" encoding="utf-8"?>
<calcChain xmlns="http://schemas.openxmlformats.org/spreadsheetml/2006/main">
  <c r="B18" i="2" l="1"/>
  <c r="B29" i="2"/>
  <c r="B25" i="2"/>
  <c r="B16" i="2"/>
  <c r="B13" i="2"/>
  <c r="B9" i="2"/>
  <c r="B20" i="1"/>
  <c r="B10" i="1"/>
  <c r="B14" i="1"/>
  <c r="B9" i="1"/>
  <c r="B16" i="1" s="1"/>
  <c r="B28" i="1"/>
  <c r="B30" i="1"/>
  <c r="B6" i="1"/>
  <c r="B50" i="1"/>
  <c r="B55" i="1"/>
  <c r="B44" i="1"/>
  <c r="C12" i="1"/>
  <c r="C13" i="1"/>
  <c r="C15" i="1"/>
  <c r="L33" i="1"/>
  <c r="L32" i="1"/>
  <c r="I33" i="1"/>
  <c r="I32" i="1"/>
  <c r="L19" i="1"/>
  <c r="I19" i="1"/>
  <c r="I17" i="1"/>
  <c r="B33" i="2"/>
  <c r="C33" i="2"/>
  <c r="C55" i="1"/>
  <c r="C50" i="1"/>
  <c r="C44" i="1"/>
  <c r="C33" i="1"/>
  <c r="C20" i="1"/>
  <c r="B14" i="2"/>
  <c r="C23" i="2"/>
  <c r="B23" i="2"/>
  <c r="C20" i="2"/>
  <c r="B20" i="2"/>
  <c r="B35" i="2"/>
  <c r="C14" i="2"/>
  <c r="C6" i="1"/>
  <c r="I38" i="1" l="1"/>
  <c r="C16" i="1"/>
  <c r="L38" i="1"/>
  <c r="B33" i="1"/>
  <c r="B56" i="1" s="1"/>
  <c r="C35" i="2"/>
  <c r="C56" i="1"/>
</calcChain>
</file>

<file path=xl/sharedStrings.xml><?xml version="1.0" encoding="utf-8"?>
<sst xmlns="http://schemas.openxmlformats.org/spreadsheetml/2006/main" count="177" uniqueCount="145">
  <si>
    <t>25101 - MES Support</t>
  </si>
  <si>
    <t>NOTES</t>
  </si>
  <si>
    <t>Assistant Director</t>
  </si>
  <si>
    <t>not included since supported by college</t>
  </si>
  <si>
    <t>Office Assistant - w/s student employee</t>
  </si>
  <si>
    <t>Recruitment Asst - w/s student employee</t>
  </si>
  <si>
    <t>Office Assistant - non w/s student emp</t>
  </si>
  <si>
    <t>MES Ambassadors</t>
  </si>
  <si>
    <t>SUBTOTAL</t>
  </si>
  <si>
    <t>Campus Events</t>
  </si>
  <si>
    <t>Rachel Carson Forum Support</t>
  </si>
  <si>
    <t>Recruitment</t>
  </si>
  <si>
    <t>Photo/Video</t>
  </si>
  <si>
    <t>Ambassador lunches/coffee</t>
  </si>
  <si>
    <t>Parking for prospective students</t>
  </si>
  <si>
    <t>Postage</t>
  </si>
  <si>
    <t xml:space="preserve">Print Advertising </t>
  </si>
  <si>
    <t>Web Advertising/Name Purchasing</t>
  </si>
  <si>
    <t>Publication Printing</t>
  </si>
  <si>
    <t xml:space="preserve">Newsletter </t>
  </si>
  <si>
    <t>Fair and Event Fees</t>
  </si>
  <si>
    <t>Travel costs</t>
  </si>
  <si>
    <t>Office</t>
  </si>
  <si>
    <t>Office Supplies/Misc</t>
  </si>
  <si>
    <t>includes shirts for staff</t>
  </si>
  <si>
    <t>Telephone - Office</t>
  </si>
  <si>
    <t>Telephone - Cell</t>
  </si>
  <si>
    <t>Facilities</t>
  </si>
  <si>
    <t>Surveymonkey</t>
  </si>
  <si>
    <t>computer hardware/software</t>
  </si>
  <si>
    <t>Professional Membership</t>
  </si>
  <si>
    <t>NAGAP membership</t>
  </si>
  <si>
    <t>NCSE/CEDD institutional membership</t>
  </si>
  <si>
    <t>NCSE/CEDD travel</t>
  </si>
  <si>
    <t>NAGAP conference and travel</t>
  </si>
  <si>
    <t>assume use of staff development funds (want to go every other year)</t>
  </si>
  <si>
    <t>Student Events</t>
  </si>
  <si>
    <t>Admitted Student Evening</t>
  </si>
  <si>
    <t>Orientation (including Tuesday welcome)</t>
  </si>
  <si>
    <t>Graduation</t>
  </si>
  <si>
    <t>food, facilities, media, printing, speaker</t>
  </si>
  <si>
    <t>GRAND TOTALS</t>
  </si>
  <si>
    <t>Communications  Asst (student employee)</t>
  </si>
  <si>
    <t>Recruitment Asst - non w/s student employee</t>
  </si>
  <si>
    <t>Salaries/Wages/Benefits - available</t>
  </si>
  <si>
    <t>for NCSE and 2 CEDD meetings (on 25102)</t>
  </si>
  <si>
    <t>moved to blog in FY14</t>
  </si>
  <si>
    <t>various food</t>
  </si>
  <si>
    <t>student benefits</t>
  </si>
  <si>
    <t>Curriculum</t>
  </si>
  <si>
    <t>Field Trips*</t>
  </si>
  <si>
    <t>Instructional Supplies</t>
  </si>
  <si>
    <t>Textbooks</t>
  </si>
  <si>
    <t>International course</t>
  </si>
  <si>
    <t>Speakers</t>
  </si>
  <si>
    <t>Student Support</t>
  </si>
  <si>
    <t>Conferences</t>
  </si>
  <si>
    <t>Thesis Research Funding</t>
  </si>
  <si>
    <t>Thesis Presentations</t>
  </si>
  <si>
    <t>Miscelleneous</t>
  </si>
  <si>
    <t>Buffer</t>
  </si>
  <si>
    <t>Faculty Retreat</t>
  </si>
  <si>
    <t>Supplies/Mailing/Copies</t>
  </si>
  <si>
    <t>food</t>
  </si>
  <si>
    <t>Admit Student Day</t>
  </si>
  <si>
    <t>1 day trips, MES pays; &gt;1 day student fee</t>
  </si>
  <si>
    <t>&gt;1 day, MES pays for faculty housing</t>
  </si>
  <si>
    <t>student fees have to posted 2 weeks before registration</t>
  </si>
  <si>
    <t>gail will enter the fees, tina checks for mistakes, David approves odd ones</t>
  </si>
  <si>
    <t>overestimate budget so that students get $$ back</t>
  </si>
  <si>
    <t>*14-15 vans, $82/day, .25/mi after 250 mi (for entire trip).</t>
  </si>
  <si>
    <t>surveymonkey</t>
  </si>
  <si>
    <t>Advertising</t>
  </si>
  <si>
    <t/>
  </si>
  <si>
    <t>25102 - MES Academic</t>
  </si>
  <si>
    <t>to take prospects to lunch/coffee</t>
  </si>
  <si>
    <t>Office Asst - temp</t>
  </si>
  <si>
    <t>30th reunion</t>
  </si>
  <si>
    <t>carry forward</t>
  </si>
  <si>
    <t>share cost w/MPA, put it on 25102 for FY14 and FY15</t>
  </si>
  <si>
    <t>travel</t>
  </si>
  <si>
    <t>ACV SD flight</t>
  </si>
  <si>
    <t>SD hotel</t>
  </si>
  <si>
    <t>AASHE hotel</t>
  </si>
  <si>
    <t>AASHE per diem</t>
  </si>
  <si>
    <t>AASHE car</t>
  </si>
  <si>
    <t>UCSC flight</t>
  </si>
  <si>
    <t>Bay Area car</t>
  </si>
  <si>
    <t>total</t>
  </si>
  <si>
    <t>Santa Rosa hoel</t>
  </si>
  <si>
    <t>Santa Rosa flight</t>
  </si>
  <si>
    <t>Spokane car</t>
  </si>
  <si>
    <t>Spokane hotel</t>
  </si>
  <si>
    <t>Spokane per diem</t>
  </si>
  <si>
    <t>Bay area per diem</t>
  </si>
  <si>
    <t>Santa Rosa per diem</t>
  </si>
  <si>
    <t>ACV/SD per diem</t>
  </si>
  <si>
    <t>or</t>
  </si>
  <si>
    <t>local stuff</t>
  </si>
  <si>
    <t>SD flight</t>
  </si>
  <si>
    <t>SD per diem</t>
  </si>
  <si>
    <t>Santa Rosa hotel</t>
  </si>
  <si>
    <t>travel to/from seatac</t>
  </si>
  <si>
    <t>travel to/from diversity</t>
  </si>
  <si>
    <t>ACV drive</t>
  </si>
  <si>
    <t>ACV per diem</t>
  </si>
  <si>
    <t>ACV hotel - maybe</t>
  </si>
  <si>
    <t>CEDD</t>
  </si>
  <si>
    <t>FY15 available funds: $7400 (no CF because overspent by $172)</t>
  </si>
  <si>
    <t>Graduate Program on the Environment -15-16 Budget Proposal</t>
  </si>
  <si>
    <t>Graduate Program on the Environment - 15-16 Budget Proposal</t>
  </si>
  <si>
    <t>FY15 allocation</t>
  </si>
  <si>
    <t>FY16 proposed</t>
  </si>
  <si>
    <t>FY15: 1 amb had work study; FY16: 2 amb eligible for work-study ($900)</t>
  </si>
  <si>
    <t>$12/hour, 10 hours/week, 30 weeks ( w/s FY15 - $3600, w/s FY16 -)</t>
  </si>
  <si>
    <t>FY15: 7/1 - 8/21 ($11/hr, 12  hrs/week); 6/16-6/30 ($11/hr, 19 hrs/wk)</t>
  </si>
  <si>
    <t>FY15: 8/18-9/15 ($11/hr, 15 hrs/week); FY16 N/A</t>
  </si>
  <si>
    <t>FY15: n/a; FY16: 6/16-9/14 ($13/hr, 16 hrs/week)</t>
  </si>
  <si>
    <t xml:space="preserve">FY15: 9/16 - 6/15, $11/hr, minus 2 weeks), w/s 5500 (went over); </t>
  </si>
  <si>
    <t>FY16: 9/16-6/15, $13/hr, minus 2 weeks, w/s 8200</t>
  </si>
  <si>
    <t>paid for FY16 out of FY15 25102</t>
  </si>
  <si>
    <t>FY16 available funds excluding AD salary/benefits (includes NCSE): 15610 +11240 = $26,850 (assuming no CF)</t>
  </si>
  <si>
    <t>FY15 available funds excluding AD salary/benefits (includes NCSE): 17260 + 9770 + 1275 +195 + 100 (from Jean M for Tiffany) = $28.600 ($500 CF)</t>
  </si>
  <si>
    <t>lunch and snacks in 2015; snacks incl fac retreat</t>
  </si>
  <si>
    <t>gradschools.com (paid in FY14 for 15/16)</t>
  </si>
  <si>
    <t>FY15 - brochures, letterhead, posters, stickers; FY16 - ty cards, gail bus cards, bookmarks, bus envelopes</t>
  </si>
  <si>
    <t>FY15 estimate</t>
  </si>
  <si>
    <t>FY16 available funds: $7400 (no CF)</t>
  </si>
  <si>
    <t>don't know how to purchase books!!</t>
  </si>
  <si>
    <t>charging fees for FY16 class</t>
  </si>
  <si>
    <t>aquatic ecology FY15</t>
  </si>
  <si>
    <t>FY15: sending student to AASHE; paid for confor van</t>
  </si>
  <si>
    <t>video + supplies</t>
  </si>
  <si>
    <t>FY15: FY16 nagap membership + travel to Port Gamble</t>
  </si>
  <si>
    <t>stats/GIS tutors</t>
  </si>
  <si>
    <t>FY15 - $14/hour</t>
  </si>
  <si>
    <t>FY15: paid out of 25101 orientation funds</t>
  </si>
  <si>
    <t>FY15: NCUR ($300), UCSC ($315), Diversity fairs (went up to $1020),AASHE ($350 - for Rhianna &amp; Anna + $180 for carpet), AASHE '15 ($935), Storming ($50), SSSS ($60); FY16: HSU ($150), AASHE (paid FY15), Storming ($50), NCUR (~$250), Diversity Fairs (no)</t>
  </si>
  <si>
    <t>WA travel</t>
  </si>
  <si>
    <t>includes ambassador and assistant travel</t>
  </si>
  <si>
    <t>FY16- early bird was $2850</t>
  </si>
  <si>
    <t>AASHE advertising??</t>
  </si>
  <si>
    <t>Unallocated</t>
  </si>
  <si>
    <t>FY 16 - pay out of 25101</t>
  </si>
  <si>
    <t>$125/speaker; should we make it $100? Kevin asks Lab 1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</si>
</sst>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i/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9"/>
      <color indexed="8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/>
    <xf numFmtId="0" fontId="2" fillId="3" borderId="2" xfId="0" applyFont="1" applyFill="1" applyBorder="1"/>
    <xf numFmtId="0" fontId="3" fillId="2" borderId="3" xfId="0" applyFont="1" applyFill="1" applyBorder="1"/>
    <xf numFmtId="0" fontId="3" fillId="3" borderId="4" xfId="0" applyFont="1" applyFill="1" applyBorder="1"/>
    <xf numFmtId="44" fontId="3" fillId="2" borderId="3" xfId="1" applyFont="1" applyFill="1" applyBorder="1"/>
    <xf numFmtId="44" fontId="3" fillId="3" borderId="4" xfId="1" applyFont="1" applyFill="1" applyBorder="1"/>
    <xf numFmtId="44" fontId="3" fillId="4" borderId="4" xfId="1" applyFont="1" applyFill="1" applyBorder="1"/>
    <xf numFmtId="0" fontId="3" fillId="0" borderId="0" xfId="0" applyFont="1" applyFill="1" applyBorder="1"/>
    <xf numFmtId="0" fontId="3" fillId="0" borderId="5" xfId="0" applyFont="1" applyBorder="1"/>
    <xf numFmtId="44" fontId="3" fillId="2" borderId="6" xfId="1" applyFont="1" applyFill="1" applyBorder="1"/>
    <xf numFmtId="44" fontId="3" fillId="3" borderId="6" xfId="1" applyFont="1" applyFill="1" applyBorder="1"/>
    <xf numFmtId="0" fontId="2" fillId="0" borderId="0" xfId="0" applyFont="1" applyFill="1" applyBorder="1" applyAlignment="1">
      <alignment horizontal="right"/>
    </xf>
    <xf numFmtId="44" fontId="2" fillId="2" borderId="3" xfId="1" applyFont="1" applyFill="1" applyBorder="1"/>
    <xf numFmtId="44" fontId="2" fillId="3" borderId="4" xfId="1" applyFont="1" applyFill="1" applyBorder="1"/>
    <xf numFmtId="44" fontId="2" fillId="0" borderId="0" xfId="0" applyNumberFormat="1" applyFont="1"/>
    <xf numFmtId="44" fontId="4" fillId="3" borderId="4" xfId="1" applyFont="1" applyFill="1" applyBorder="1"/>
    <xf numFmtId="0" fontId="3" fillId="0" borderId="5" xfId="0" applyFont="1" applyFill="1" applyBorder="1"/>
    <xf numFmtId="44" fontId="3" fillId="3" borderId="7" xfId="1" applyFont="1" applyFill="1" applyBorder="1"/>
    <xf numFmtId="0" fontId="3" fillId="0" borderId="0" xfId="0" applyFont="1" applyFill="1"/>
    <xf numFmtId="44" fontId="2" fillId="2" borderId="3" xfId="1" applyFont="1" applyFill="1" applyBorder="1" applyAlignment="1">
      <alignment horizontal="right"/>
    </xf>
    <xf numFmtId="0" fontId="2" fillId="0" borderId="0" xfId="0" applyFont="1" applyFill="1"/>
    <xf numFmtId="44" fontId="5" fillId="2" borderId="3" xfId="1" applyFont="1" applyFill="1" applyBorder="1"/>
    <xf numFmtId="44" fontId="5" fillId="3" borderId="4" xfId="1" applyFont="1" applyFill="1" applyBorder="1"/>
    <xf numFmtId="0" fontId="5" fillId="0" borderId="0" xfId="0" applyFont="1"/>
    <xf numFmtId="44" fontId="4" fillId="4" borderId="4" xfId="1" applyFont="1" applyFill="1" applyBorder="1"/>
    <xf numFmtId="44" fontId="2" fillId="4" borderId="3" xfId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44" fontId="2" fillId="2" borderId="6" xfId="1" applyFont="1" applyFill="1" applyBorder="1"/>
    <xf numFmtId="44" fontId="2" fillId="4" borderId="6" xfId="1" applyFont="1" applyFill="1" applyBorder="1"/>
    <xf numFmtId="44" fontId="0" fillId="0" borderId="0" xfId="0" applyNumberFormat="1"/>
    <xf numFmtId="0" fontId="7" fillId="0" borderId="0" xfId="0" applyFont="1"/>
    <xf numFmtId="0" fontId="7" fillId="5" borderId="1" xfId="0" applyFont="1" applyFill="1" applyBorder="1"/>
    <xf numFmtId="0" fontId="7" fillId="3" borderId="2" xfId="0" applyFont="1" applyFill="1" applyBorder="1"/>
    <xf numFmtId="0" fontId="0" fillId="5" borderId="3" xfId="0" applyFill="1" applyBorder="1"/>
    <xf numFmtId="0" fontId="0" fillId="3" borderId="4" xfId="0" applyFill="1" applyBorder="1"/>
    <xf numFmtId="0" fontId="8" fillId="0" borderId="0" xfId="0" applyFont="1"/>
    <xf numFmtId="0" fontId="0" fillId="0" borderId="0" xfId="0" applyFill="1"/>
    <xf numFmtId="44" fontId="0" fillId="5" borderId="3" xfId="1" applyFont="1" applyFill="1" applyBorder="1"/>
    <xf numFmtId="44" fontId="0" fillId="4" borderId="4" xfId="1" applyFont="1" applyFill="1" applyBorder="1"/>
    <xf numFmtId="0" fontId="9" fillId="0" borderId="0" xfId="0" applyFont="1" applyFill="1"/>
    <xf numFmtId="44" fontId="0" fillId="3" borderId="4" xfId="1" applyFont="1" applyFill="1" applyBorder="1"/>
    <xf numFmtId="0" fontId="9" fillId="0" borderId="0" xfId="0" applyFont="1"/>
    <xf numFmtId="0" fontId="0" fillId="0" borderId="5" xfId="0" applyBorder="1"/>
    <xf numFmtId="44" fontId="0" fillId="5" borderId="6" xfId="1" applyFont="1" applyFill="1" applyBorder="1"/>
    <xf numFmtId="44" fontId="0" fillId="3" borderId="7" xfId="1" applyFont="1" applyFill="1" applyBorder="1"/>
    <xf numFmtId="0" fontId="7" fillId="0" borderId="0" xfId="0" applyFont="1" applyAlignment="1">
      <alignment horizontal="right"/>
    </xf>
    <xf numFmtId="44" fontId="7" fillId="5" borderId="3" xfId="1" applyFont="1" applyFill="1" applyBorder="1" applyAlignment="1">
      <alignment horizontal="right"/>
    </xf>
    <xf numFmtId="44" fontId="7" fillId="3" borderId="4" xfId="1" applyFont="1" applyFill="1" applyBorder="1"/>
    <xf numFmtId="44" fontId="0" fillId="5" borderId="3" xfId="1" applyFont="1" applyFill="1" applyBorder="1" applyAlignment="1">
      <alignment horizontal="right"/>
    </xf>
    <xf numFmtId="44" fontId="0" fillId="5" borderId="6" xfId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0" fillId="0" borderId="5" xfId="0" applyFill="1" applyBorder="1"/>
    <xf numFmtId="0" fontId="10" fillId="0" borderId="0" xfId="0" applyFont="1"/>
    <xf numFmtId="44" fontId="6" fillId="3" borderId="4" xfId="1" applyFont="1" applyFill="1" applyBorder="1"/>
    <xf numFmtId="44" fontId="7" fillId="5" borderId="6" xfId="1" applyFont="1" applyFill="1" applyBorder="1" applyAlignment="1">
      <alignment horizontal="right"/>
    </xf>
    <xf numFmtId="44" fontId="7" fillId="3" borderId="7" xfId="1" applyFont="1" applyFill="1" applyBorder="1"/>
    <xf numFmtId="0" fontId="11" fillId="0" borderId="0" xfId="0" applyFont="1"/>
    <xf numFmtId="9" fontId="11" fillId="0" borderId="0" xfId="2" applyFont="1"/>
    <xf numFmtId="0" fontId="3" fillId="0" borderId="0" xfId="0" applyFont="1" applyFill="1" applyAlignment="1">
      <alignment wrapText="1"/>
    </xf>
    <xf numFmtId="0" fontId="0" fillId="0" borderId="0" xfId="0" quotePrefix="1"/>
    <xf numFmtId="0" fontId="12" fillId="0" borderId="0" xfId="0" applyFont="1"/>
    <xf numFmtId="44" fontId="2" fillId="0" borderId="0" xfId="0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topLeftCell="A16" zoomScale="115" zoomScaleNormal="115" workbookViewId="0">
      <selection activeCell="B30" sqref="B30"/>
    </sheetView>
  </sheetViews>
  <sheetFormatPr defaultRowHeight="15" x14ac:dyDescent="0.25"/>
  <cols>
    <col min="1" max="1" width="43.42578125" customWidth="1"/>
    <col min="2" max="3" width="12.7109375" bestFit="1" customWidth="1"/>
    <col min="4" max="4" width="79.5703125" customWidth="1"/>
    <col min="8" max="8" width="22.42578125" bestFit="1" customWidth="1"/>
    <col min="11" max="11" width="20.42578125" bestFit="1" customWidth="1"/>
    <col min="12" max="12" width="10.5703125" bestFit="1" customWidth="1"/>
  </cols>
  <sheetData>
    <row r="1" spans="1:12" x14ac:dyDescent="0.25">
      <c r="A1" s="1" t="s">
        <v>110</v>
      </c>
      <c r="B1" s="1"/>
      <c r="C1" s="1"/>
      <c r="D1" s="1"/>
    </row>
    <row r="2" spans="1:12" x14ac:dyDescent="0.25">
      <c r="A2" s="1" t="s">
        <v>0</v>
      </c>
      <c r="B2" s="1"/>
      <c r="C2" s="1"/>
      <c r="D2" s="1"/>
    </row>
    <row r="3" spans="1:12" x14ac:dyDescent="0.25">
      <c r="A3" s="1" t="s">
        <v>122</v>
      </c>
      <c r="B3" s="1"/>
      <c r="C3" s="1"/>
      <c r="D3" s="1"/>
    </row>
    <row r="4" spans="1:12" x14ac:dyDescent="0.25">
      <c r="A4" s="1" t="s">
        <v>121</v>
      </c>
      <c r="B4" s="1"/>
      <c r="C4" s="1"/>
      <c r="D4" s="1"/>
    </row>
    <row r="5" spans="1:12" x14ac:dyDescent="0.25">
      <c r="A5" s="2"/>
      <c r="B5" s="3" t="s">
        <v>111</v>
      </c>
      <c r="C5" s="4" t="s">
        <v>112</v>
      </c>
      <c r="D5" s="2" t="s">
        <v>1</v>
      </c>
    </row>
    <row r="6" spans="1:12" x14ac:dyDescent="0.25">
      <c r="A6" s="1" t="s">
        <v>44</v>
      </c>
      <c r="B6" s="5">
        <f>9770+1275+195+100</f>
        <v>11340</v>
      </c>
      <c r="C6" s="6">
        <f>9770+1275+195</f>
        <v>11240</v>
      </c>
      <c r="D6" s="2"/>
    </row>
    <row r="7" spans="1:12" x14ac:dyDescent="0.25">
      <c r="A7" s="2" t="s">
        <v>2</v>
      </c>
      <c r="B7" s="7">
        <v>0</v>
      </c>
      <c r="C7" s="8">
        <v>0</v>
      </c>
      <c r="D7" s="2" t="s">
        <v>3</v>
      </c>
    </row>
    <row r="8" spans="1:12" x14ac:dyDescent="0.25">
      <c r="A8" s="2" t="s">
        <v>48</v>
      </c>
      <c r="B8" s="7">
        <v>200</v>
      </c>
      <c r="C8" s="8">
        <v>195</v>
      </c>
      <c r="D8" s="2" t="s">
        <v>126</v>
      </c>
    </row>
    <row r="9" spans="1:12" x14ac:dyDescent="0.25">
      <c r="A9" s="2" t="s">
        <v>4</v>
      </c>
      <c r="B9" s="7">
        <f>5711.75*0.25</f>
        <v>1427.9375</v>
      </c>
      <c r="C9" s="8">
        <v>0</v>
      </c>
      <c r="D9" s="2" t="s">
        <v>118</v>
      </c>
    </row>
    <row r="10" spans="1:12" x14ac:dyDescent="0.25">
      <c r="A10" s="10" t="s">
        <v>6</v>
      </c>
      <c r="B10" s="7">
        <f>1397+1826.92</f>
        <v>3223.92</v>
      </c>
      <c r="C10" s="8">
        <v>0</v>
      </c>
      <c r="D10" s="2" t="s">
        <v>115</v>
      </c>
      <c r="L10" s="32"/>
    </row>
    <row r="11" spans="1:12" x14ac:dyDescent="0.25">
      <c r="A11" s="10" t="s">
        <v>76</v>
      </c>
      <c r="B11" s="7">
        <v>748</v>
      </c>
      <c r="C11" s="8">
        <v>0</v>
      </c>
      <c r="D11" s="2" t="s">
        <v>116</v>
      </c>
      <c r="L11" s="32"/>
    </row>
    <row r="12" spans="1:12" x14ac:dyDescent="0.25">
      <c r="A12" s="2" t="s">
        <v>5</v>
      </c>
      <c r="B12" s="7">
        <v>0</v>
      </c>
      <c r="C12" s="8">
        <f>((13*37*19)-8200)+(8200*0.25)</f>
        <v>2989</v>
      </c>
      <c r="D12" s="2" t="s">
        <v>119</v>
      </c>
      <c r="L12" s="32"/>
    </row>
    <row r="13" spans="1:12" x14ac:dyDescent="0.25">
      <c r="A13" s="2" t="s">
        <v>43</v>
      </c>
      <c r="B13" s="7">
        <v>0</v>
      </c>
      <c r="C13" s="8">
        <f>(16*13*13)</f>
        <v>2704</v>
      </c>
      <c r="D13" s="2" t="s">
        <v>117</v>
      </c>
    </row>
    <row r="14" spans="1:12" x14ac:dyDescent="0.25">
      <c r="A14" s="10" t="s">
        <v>42</v>
      </c>
      <c r="B14" s="7">
        <f>3591*0.25</f>
        <v>897.75</v>
      </c>
      <c r="C14" s="8">
        <v>3600</v>
      </c>
      <c r="D14" s="2" t="s">
        <v>114</v>
      </c>
      <c r="H14" t="s">
        <v>80</v>
      </c>
      <c r="J14" t="s">
        <v>97</v>
      </c>
    </row>
    <row r="15" spans="1:12" x14ac:dyDescent="0.25">
      <c r="A15" s="11" t="s">
        <v>7</v>
      </c>
      <c r="B15" s="12">
        <v>2050</v>
      </c>
      <c r="C15" s="13">
        <f>1800*0.25+900</f>
        <v>1350</v>
      </c>
      <c r="D15" s="11" t="s">
        <v>113</v>
      </c>
      <c r="H15" t="s">
        <v>81</v>
      </c>
      <c r="I15">
        <v>900</v>
      </c>
      <c r="K15" t="s">
        <v>99</v>
      </c>
      <c r="L15">
        <v>200</v>
      </c>
    </row>
    <row r="16" spans="1:12" x14ac:dyDescent="0.25">
      <c r="A16" s="14" t="s">
        <v>8</v>
      </c>
      <c r="B16" s="15">
        <f>SUM(B7:B15)</f>
        <v>8547.6075000000001</v>
      </c>
      <c r="C16" s="16">
        <f>SUM(C7:C15)</f>
        <v>10838</v>
      </c>
      <c r="D16" s="17"/>
      <c r="H16" t="s">
        <v>82</v>
      </c>
      <c r="I16">
        <v>100</v>
      </c>
      <c r="K16" t="s">
        <v>82</v>
      </c>
      <c r="L16">
        <v>100</v>
      </c>
    </row>
    <row r="17" spans="1:12" x14ac:dyDescent="0.25">
      <c r="A17" s="1" t="s">
        <v>9</v>
      </c>
      <c r="B17" s="7"/>
      <c r="C17" s="8"/>
      <c r="D17" s="2"/>
      <c r="H17" t="s">
        <v>96</v>
      </c>
      <c r="I17">
        <f>60*5</f>
        <v>300</v>
      </c>
      <c r="K17" t="s">
        <v>100</v>
      </c>
      <c r="L17">
        <v>60</v>
      </c>
    </row>
    <row r="18" spans="1:12" x14ac:dyDescent="0.25">
      <c r="A18" s="2" t="s">
        <v>77</v>
      </c>
      <c r="B18" s="7">
        <v>2027.42</v>
      </c>
      <c r="C18" s="8">
        <v>0</v>
      </c>
      <c r="D18" s="2"/>
      <c r="H18" t="s">
        <v>83</v>
      </c>
      <c r="I18">
        <v>300</v>
      </c>
      <c r="K18" t="s">
        <v>83</v>
      </c>
      <c r="L18">
        <v>300</v>
      </c>
    </row>
    <row r="19" spans="1:12" x14ac:dyDescent="0.25">
      <c r="A19" s="19" t="s">
        <v>10</v>
      </c>
      <c r="B19" s="12">
        <v>0</v>
      </c>
      <c r="C19" s="20">
        <v>0</v>
      </c>
      <c r="D19" s="21"/>
      <c r="H19" t="s">
        <v>84</v>
      </c>
      <c r="I19">
        <f>5*25</f>
        <v>125</v>
      </c>
      <c r="K19" t="s">
        <v>84</v>
      </c>
      <c r="L19">
        <f>5*25</f>
        <v>125</v>
      </c>
    </row>
    <row r="20" spans="1:12" x14ac:dyDescent="0.25">
      <c r="A20" s="14" t="s">
        <v>8</v>
      </c>
      <c r="B20" s="22">
        <f>SUM(B18:B19)</f>
        <v>2027.42</v>
      </c>
      <c r="C20" s="16">
        <f>SUM(C18:C19)</f>
        <v>0</v>
      </c>
      <c r="D20" s="17"/>
      <c r="H20" t="s">
        <v>85</v>
      </c>
      <c r="I20">
        <v>150</v>
      </c>
      <c r="K20" t="s">
        <v>85</v>
      </c>
      <c r="L20">
        <v>150</v>
      </c>
    </row>
    <row r="21" spans="1:12" x14ac:dyDescent="0.25">
      <c r="A21" s="23" t="s">
        <v>11</v>
      </c>
      <c r="B21" s="24"/>
      <c r="C21" s="25"/>
      <c r="D21" s="26"/>
      <c r="H21" t="s">
        <v>86</v>
      </c>
      <c r="I21">
        <v>183</v>
      </c>
      <c r="K21" t="s">
        <v>86</v>
      </c>
      <c r="L21">
        <v>183</v>
      </c>
    </row>
    <row r="22" spans="1:12" x14ac:dyDescent="0.25">
      <c r="A22" s="21" t="s">
        <v>12</v>
      </c>
      <c r="B22" s="7">
        <v>0</v>
      </c>
      <c r="C22" s="9">
        <v>0</v>
      </c>
      <c r="D22" s="21"/>
      <c r="H22" t="s">
        <v>87</v>
      </c>
      <c r="I22">
        <v>150</v>
      </c>
      <c r="K22" t="s">
        <v>87</v>
      </c>
      <c r="L22">
        <v>150</v>
      </c>
    </row>
    <row r="23" spans="1:12" x14ac:dyDescent="0.25">
      <c r="A23" s="21" t="s">
        <v>13</v>
      </c>
      <c r="B23" s="7">
        <v>120</v>
      </c>
      <c r="C23" s="8">
        <v>150</v>
      </c>
      <c r="D23" s="21" t="s">
        <v>75</v>
      </c>
      <c r="H23" t="s">
        <v>89</v>
      </c>
      <c r="I23">
        <v>100</v>
      </c>
      <c r="K23" t="s">
        <v>101</v>
      </c>
      <c r="L23">
        <v>100</v>
      </c>
    </row>
    <row r="24" spans="1:12" x14ac:dyDescent="0.25">
      <c r="A24" s="21" t="s">
        <v>14</v>
      </c>
      <c r="B24" s="7">
        <v>10</v>
      </c>
      <c r="C24" s="18">
        <v>20</v>
      </c>
      <c r="D24" s="21"/>
      <c r="H24" t="s">
        <v>90</v>
      </c>
      <c r="I24">
        <v>200</v>
      </c>
      <c r="K24" t="s">
        <v>90</v>
      </c>
      <c r="L24">
        <v>200</v>
      </c>
    </row>
    <row r="25" spans="1:12" x14ac:dyDescent="0.25">
      <c r="A25" s="21" t="s">
        <v>15</v>
      </c>
      <c r="B25" s="7">
        <v>800</v>
      </c>
      <c r="C25" s="9">
        <v>800</v>
      </c>
      <c r="D25" s="21"/>
      <c r="H25" t="s">
        <v>91</v>
      </c>
      <c r="I25">
        <v>200</v>
      </c>
      <c r="K25" t="s">
        <v>91</v>
      </c>
      <c r="L25">
        <v>200</v>
      </c>
    </row>
    <row r="26" spans="1:12" x14ac:dyDescent="0.25">
      <c r="A26" s="21" t="s">
        <v>16</v>
      </c>
      <c r="B26" s="7">
        <v>0</v>
      </c>
      <c r="C26" s="9"/>
      <c r="D26" s="21"/>
      <c r="H26" t="s">
        <v>92</v>
      </c>
      <c r="I26">
        <v>300</v>
      </c>
      <c r="K26" t="s">
        <v>92</v>
      </c>
      <c r="L26">
        <v>300</v>
      </c>
    </row>
    <row r="27" spans="1:12" x14ac:dyDescent="0.25">
      <c r="A27" s="21" t="s">
        <v>17</v>
      </c>
      <c r="B27" s="7">
        <v>0</v>
      </c>
      <c r="C27" s="9">
        <v>1000</v>
      </c>
      <c r="D27" s="21" t="s">
        <v>124</v>
      </c>
      <c r="H27" t="s">
        <v>93</v>
      </c>
      <c r="I27">
        <v>150</v>
      </c>
      <c r="K27" t="s">
        <v>93</v>
      </c>
      <c r="L27">
        <v>150</v>
      </c>
    </row>
    <row r="28" spans="1:12" x14ac:dyDescent="0.25">
      <c r="A28" s="21" t="s">
        <v>18</v>
      </c>
      <c r="B28" s="7">
        <f>2820.81+15.6</f>
        <v>2836.41</v>
      </c>
      <c r="C28" s="9">
        <v>1000</v>
      </c>
      <c r="D28" s="21" t="s">
        <v>125</v>
      </c>
      <c r="H28" t="s">
        <v>94</v>
      </c>
      <c r="I28">
        <v>120</v>
      </c>
      <c r="K28" t="s">
        <v>94</v>
      </c>
      <c r="L28">
        <v>120</v>
      </c>
    </row>
    <row r="29" spans="1:12" x14ac:dyDescent="0.25">
      <c r="A29" s="21" t="s">
        <v>19</v>
      </c>
      <c r="B29" s="7">
        <v>0</v>
      </c>
      <c r="C29" s="8">
        <v>0</v>
      </c>
      <c r="D29" s="21" t="s">
        <v>46</v>
      </c>
      <c r="H29" t="s">
        <v>95</v>
      </c>
      <c r="I29">
        <v>60</v>
      </c>
      <c r="K29" t="s">
        <v>95</v>
      </c>
      <c r="L29">
        <v>60</v>
      </c>
    </row>
    <row r="30" spans="1:12" ht="39" x14ac:dyDescent="0.25">
      <c r="A30" s="21" t="s">
        <v>20</v>
      </c>
      <c r="B30" s="7">
        <f>300+315+1020+350+180+935+60+50</f>
        <v>3210</v>
      </c>
      <c r="C30" s="9">
        <v>450</v>
      </c>
      <c r="D30" s="61" t="s">
        <v>137</v>
      </c>
      <c r="H30" t="s">
        <v>98</v>
      </c>
      <c r="I30">
        <v>100</v>
      </c>
      <c r="K30" t="s">
        <v>98</v>
      </c>
      <c r="L30">
        <v>100</v>
      </c>
    </row>
    <row r="31" spans="1:12" x14ac:dyDescent="0.25">
      <c r="A31" s="21" t="s">
        <v>138</v>
      </c>
      <c r="B31" s="7">
        <v>0</v>
      </c>
      <c r="C31" s="9">
        <v>1500</v>
      </c>
      <c r="D31" s="61"/>
    </row>
    <row r="32" spans="1:12" x14ac:dyDescent="0.25">
      <c r="A32" s="19" t="s">
        <v>21</v>
      </c>
      <c r="B32" s="12">
        <v>4162.6400000000003</v>
      </c>
      <c r="C32" s="20">
        <v>3000</v>
      </c>
      <c r="D32" s="61" t="s">
        <v>139</v>
      </c>
      <c r="H32" t="s">
        <v>102</v>
      </c>
      <c r="I32">
        <f>80*3</f>
        <v>240</v>
      </c>
      <c r="K32" t="s">
        <v>102</v>
      </c>
      <c r="L32">
        <f>80*3</f>
        <v>240</v>
      </c>
    </row>
    <row r="33" spans="1:12" x14ac:dyDescent="0.25">
      <c r="A33" s="14" t="s">
        <v>8</v>
      </c>
      <c r="B33" s="22">
        <f>SUM(B22:B32)</f>
        <v>11139.05</v>
      </c>
      <c r="C33" s="16">
        <f>SUM(C22:C32)</f>
        <v>7920</v>
      </c>
      <c r="D33" s="17"/>
      <c r="H33" t="s">
        <v>103</v>
      </c>
      <c r="I33">
        <f>100</f>
        <v>100</v>
      </c>
      <c r="K33" t="s">
        <v>103</v>
      </c>
      <c r="L33">
        <f>100</f>
        <v>100</v>
      </c>
    </row>
    <row r="34" spans="1:12" x14ac:dyDescent="0.25">
      <c r="A34" s="23" t="s">
        <v>22</v>
      </c>
      <c r="B34" s="7"/>
      <c r="C34" s="8"/>
      <c r="D34" s="26"/>
      <c r="K34" t="s">
        <v>104</v>
      </c>
      <c r="L34">
        <v>250</v>
      </c>
    </row>
    <row r="35" spans="1:12" x14ac:dyDescent="0.25">
      <c r="A35" s="21" t="s">
        <v>23</v>
      </c>
      <c r="B35" s="7">
        <v>342.15</v>
      </c>
      <c r="C35" s="9">
        <v>300</v>
      </c>
      <c r="D35" s="21" t="s">
        <v>24</v>
      </c>
      <c r="K35" t="s">
        <v>105</v>
      </c>
      <c r="L35">
        <v>200</v>
      </c>
    </row>
    <row r="36" spans="1:12" x14ac:dyDescent="0.25">
      <c r="A36" s="21" t="s">
        <v>47</v>
      </c>
      <c r="B36" s="7">
        <v>0</v>
      </c>
      <c r="C36" s="9"/>
      <c r="D36" s="21"/>
      <c r="K36" t="s">
        <v>106</v>
      </c>
      <c r="L36">
        <v>100</v>
      </c>
    </row>
    <row r="37" spans="1:12" x14ac:dyDescent="0.25">
      <c r="A37" s="21" t="s">
        <v>25</v>
      </c>
      <c r="B37" s="7">
        <v>337.7</v>
      </c>
      <c r="C37" s="8">
        <v>350</v>
      </c>
      <c r="D37" s="21"/>
    </row>
    <row r="38" spans="1:12" x14ac:dyDescent="0.25">
      <c r="A38" s="21" t="s">
        <v>26</v>
      </c>
      <c r="B38" s="7">
        <v>167.64</v>
      </c>
      <c r="C38" s="8">
        <v>170</v>
      </c>
      <c r="D38" s="61"/>
      <c r="H38" t="s">
        <v>88</v>
      </c>
      <c r="I38">
        <f>SUM(I15:I37)</f>
        <v>3778</v>
      </c>
      <c r="K38" t="s">
        <v>88</v>
      </c>
      <c r="L38">
        <f>SUM(L15:L37)</f>
        <v>3388</v>
      </c>
    </row>
    <row r="39" spans="1:12" x14ac:dyDescent="0.25">
      <c r="A39" s="21" t="s">
        <v>27</v>
      </c>
      <c r="B39" s="7">
        <v>0</v>
      </c>
      <c r="C39" s="8">
        <v>0</v>
      </c>
      <c r="D39" s="21"/>
    </row>
    <row r="40" spans="1:12" x14ac:dyDescent="0.25">
      <c r="A40" s="21" t="s">
        <v>28</v>
      </c>
      <c r="B40" s="7">
        <v>0</v>
      </c>
      <c r="C40" s="8">
        <v>100</v>
      </c>
      <c r="D40" s="21" t="s">
        <v>79</v>
      </c>
    </row>
    <row r="41" spans="1:12" x14ac:dyDescent="0.25">
      <c r="A41" s="21" t="s">
        <v>29</v>
      </c>
      <c r="B41" s="7">
        <v>0</v>
      </c>
      <c r="C41" s="27">
        <v>0</v>
      </c>
      <c r="D41" s="21"/>
    </row>
    <row r="42" spans="1:12" x14ac:dyDescent="0.25">
      <c r="A42" s="21" t="s">
        <v>142</v>
      </c>
      <c r="B42" s="7">
        <v>0</v>
      </c>
      <c r="C42" s="9">
        <v>1072</v>
      </c>
      <c r="D42" s="21" t="s">
        <v>141</v>
      </c>
    </row>
    <row r="43" spans="1:12" x14ac:dyDescent="0.25">
      <c r="A43" s="19" t="s">
        <v>78</v>
      </c>
      <c r="B43" s="12">
        <v>0</v>
      </c>
      <c r="C43" s="20">
        <v>0</v>
      </c>
      <c r="D43" s="21"/>
    </row>
    <row r="44" spans="1:12" x14ac:dyDescent="0.25">
      <c r="A44" s="14" t="s">
        <v>8</v>
      </c>
      <c r="B44" s="22">
        <f>SUM(B35:B43)</f>
        <v>847.4899999999999</v>
      </c>
      <c r="C44" s="16">
        <f>SUM(C35:C43)</f>
        <v>1992</v>
      </c>
      <c r="D44" s="64"/>
    </row>
    <row r="45" spans="1:12" x14ac:dyDescent="0.25">
      <c r="A45" s="1" t="s">
        <v>30</v>
      </c>
      <c r="B45" s="7"/>
      <c r="C45" s="8"/>
      <c r="D45" s="26"/>
    </row>
    <row r="46" spans="1:12" x14ac:dyDescent="0.25">
      <c r="A46" s="21" t="s">
        <v>31</v>
      </c>
      <c r="B46" s="7"/>
      <c r="C46" s="8">
        <v>0</v>
      </c>
      <c r="D46" s="2" t="s">
        <v>120</v>
      </c>
    </row>
    <row r="47" spans="1:12" x14ac:dyDescent="0.25">
      <c r="A47" s="21" t="s">
        <v>32</v>
      </c>
      <c r="B47" s="7">
        <v>3000</v>
      </c>
      <c r="C47" s="8">
        <v>2850</v>
      </c>
      <c r="D47" s="2" t="s">
        <v>140</v>
      </c>
    </row>
    <row r="48" spans="1:12" x14ac:dyDescent="0.25">
      <c r="A48" s="21" t="s">
        <v>33</v>
      </c>
      <c r="B48" s="7">
        <v>0</v>
      </c>
      <c r="C48" s="8">
        <v>0</v>
      </c>
      <c r="D48" s="2" t="s">
        <v>45</v>
      </c>
    </row>
    <row r="49" spans="1:4" x14ac:dyDescent="0.25">
      <c r="A49" s="19" t="s">
        <v>34</v>
      </c>
      <c r="B49" s="12">
        <v>0</v>
      </c>
      <c r="C49" s="20">
        <v>0</v>
      </c>
      <c r="D49" s="2" t="s">
        <v>35</v>
      </c>
    </row>
    <row r="50" spans="1:4" x14ac:dyDescent="0.25">
      <c r="A50" s="14" t="s">
        <v>8</v>
      </c>
      <c r="B50" s="22">
        <f>SUM(B46:B49)</f>
        <v>3000</v>
      </c>
      <c r="C50" s="16">
        <f>SUM(C46:C49)</f>
        <v>2850</v>
      </c>
      <c r="D50" s="17"/>
    </row>
    <row r="51" spans="1:4" x14ac:dyDescent="0.25">
      <c r="A51" s="23" t="s">
        <v>36</v>
      </c>
      <c r="B51" s="7"/>
      <c r="C51" s="8"/>
      <c r="D51" s="26"/>
    </row>
    <row r="52" spans="1:4" x14ac:dyDescent="0.25">
      <c r="A52" s="21" t="s">
        <v>37</v>
      </c>
      <c r="B52" s="7">
        <v>979.66</v>
      </c>
      <c r="C52" s="8">
        <v>975</v>
      </c>
      <c r="D52" s="21"/>
    </row>
    <row r="53" spans="1:4" x14ac:dyDescent="0.25">
      <c r="A53" s="21" t="s">
        <v>38</v>
      </c>
      <c r="B53" s="7">
        <v>727.44</v>
      </c>
      <c r="C53" s="8">
        <v>775</v>
      </c>
      <c r="D53" s="21" t="s">
        <v>123</v>
      </c>
    </row>
    <row r="54" spans="1:4" x14ac:dyDescent="0.25">
      <c r="A54" s="19" t="s">
        <v>39</v>
      </c>
      <c r="B54" s="12">
        <v>1486.87</v>
      </c>
      <c r="C54" s="20">
        <v>1500</v>
      </c>
      <c r="D54" s="2" t="s">
        <v>40</v>
      </c>
    </row>
    <row r="55" spans="1:4" x14ac:dyDescent="0.25">
      <c r="A55" s="14" t="s">
        <v>8</v>
      </c>
      <c r="B55" s="22">
        <f>SUM(B52:B54)</f>
        <v>3193.97</v>
      </c>
      <c r="C55" s="28">
        <f>SUM(C52:C54)</f>
        <v>3250</v>
      </c>
      <c r="D55" s="2"/>
    </row>
    <row r="56" spans="1:4" x14ac:dyDescent="0.25">
      <c r="A56" s="29" t="s">
        <v>41</v>
      </c>
      <c r="B56" s="30">
        <f>B16+B20+B33+B44+B50+B55</f>
        <v>28755.537500000002</v>
      </c>
      <c r="C56" s="31">
        <f>C16+C20+C33+C44+C50+C55</f>
        <v>26850</v>
      </c>
      <c r="D56" s="17"/>
    </row>
  </sheetData>
  <pageMargins left="0" right="0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4" zoomScale="190" zoomScaleNormal="190" workbookViewId="0">
      <selection activeCell="D14" sqref="D14"/>
    </sheetView>
  </sheetViews>
  <sheetFormatPr defaultRowHeight="15" x14ac:dyDescent="0.25"/>
  <cols>
    <col min="1" max="1" width="36.7109375" customWidth="1"/>
    <col min="2" max="2" width="14.42578125" bestFit="1" customWidth="1"/>
    <col min="3" max="3" width="14.140625" bestFit="1" customWidth="1"/>
    <col min="4" max="4" width="11.28515625" customWidth="1"/>
  </cols>
  <sheetData>
    <row r="1" spans="1:6" x14ac:dyDescent="0.25">
      <c r="A1" s="33" t="s">
        <v>109</v>
      </c>
    </row>
    <row r="2" spans="1:6" x14ac:dyDescent="0.25">
      <c r="A2" s="33" t="s">
        <v>74</v>
      </c>
    </row>
    <row r="3" spans="1:6" x14ac:dyDescent="0.25">
      <c r="A3" s="33" t="s">
        <v>108</v>
      </c>
    </row>
    <row r="4" spans="1:6" x14ac:dyDescent="0.25">
      <c r="A4" s="33" t="s">
        <v>127</v>
      </c>
    </row>
    <row r="5" spans="1:6" x14ac:dyDescent="0.25">
      <c r="A5" s="33"/>
      <c r="F5" s="62" t="s">
        <v>73</v>
      </c>
    </row>
    <row r="6" spans="1:6" x14ac:dyDescent="0.25">
      <c r="B6" s="34" t="s">
        <v>111</v>
      </c>
      <c r="C6" s="35" t="s">
        <v>112</v>
      </c>
      <c r="D6" t="s">
        <v>1</v>
      </c>
    </row>
    <row r="7" spans="1:6" x14ac:dyDescent="0.25">
      <c r="A7" s="33"/>
      <c r="B7" s="36"/>
      <c r="C7" s="37"/>
      <c r="D7" s="38"/>
    </row>
    <row r="8" spans="1:6" x14ac:dyDescent="0.25">
      <c r="A8" s="33" t="s">
        <v>49</v>
      </c>
      <c r="B8" s="36"/>
      <c r="C8" s="37"/>
    </row>
    <row r="9" spans="1:6" s="39" customFormat="1" x14ac:dyDescent="0.25">
      <c r="A9" s="39" t="s">
        <v>50</v>
      </c>
      <c r="B9" s="40">
        <f>360+611+328+84+50</f>
        <v>1433</v>
      </c>
      <c r="C9" s="41">
        <v>1500</v>
      </c>
      <c r="D9" s="42"/>
    </row>
    <row r="10" spans="1:6" s="39" customFormat="1" x14ac:dyDescent="0.25">
      <c r="A10" s="39" t="s">
        <v>51</v>
      </c>
      <c r="B10" s="40">
        <v>225.95</v>
      </c>
      <c r="C10" s="41">
        <v>200</v>
      </c>
      <c r="D10" s="42" t="s">
        <v>130</v>
      </c>
    </row>
    <row r="11" spans="1:6" x14ac:dyDescent="0.25">
      <c r="A11" t="s">
        <v>52</v>
      </c>
      <c r="B11" s="40">
        <v>578.34</v>
      </c>
      <c r="C11" s="43">
        <v>300</v>
      </c>
      <c r="D11" s="44" t="s">
        <v>128</v>
      </c>
    </row>
    <row r="12" spans="1:6" x14ac:dyDescent="0.25">
      <c r="A12" t="s">
        <v>53</v>
      </c>
      <c r="B12" s="40">
        <v>0</v>
      </c>
      <c r="C12" s="43">
        <v>0</v>
      </c>
      <c r="D12" s="44" t="s">
        <v>129</v>
      </c>
    </row>
    <row r="13" spans="1:6" x14ac:dyDescent="0.25">
      <c r="A13" s="45" t="s">
        <v>54</v>
      </c>
      <c r="B13" s="46">
        <f>150+50+125+125+100+120+75</f>
        <v>745</v>
      </c>
      <c r="C13" s="47">
        <v>750</v>
      </c>
      <c r="D13" s="44" t="s">
        <v>144</v>
      </c>
    </row>
    <row r="14" spans="1:6" x14ac:dyDescent="0.25">
      <c r="A14" s="48" t="s">
        <v>8</v>
      </c>
      <c r="B14" s="49">
        <f>SUM(B9:B13)</f>
        <v>2982.29</v>
      </c>
      <c r="C14" s="50">
        <f>SUM(C9:C13)</f>
        <v>2750</v>
      </c>
      <c r="D14" s="17"/>
      <c r="E14" s="1"/>
    </row>
    <row r="15" spans="1:6" x14ac:dyDescent="0.25">
      <c r="A15" s="33" t="s">
        <v>55</v>
      </c>
      <c r="B15" s="51"/>
      <c r="C15" s="43"/>
      <c r="D15" s="42"/>
    </row>
    <row r="16" spans="1:6" x14ac:dyDescent="0.25">
      <c r="A16" t="s">
        <v>56</v>
      </c>
      <c r="B16" s="51">
        <f>134.76+175</f>
        <v>309.76</v>
      </c>
      <c r="C16" s="43">
        <v>400</v>
      </c>
      <c r="D16" s="42" t="s">
        <v>131</v>
      </c>
    </row>
    <row r="17" spans="1:6" x14ac:dyDescent="0.25">
      <c r="A17" t="s">
        <v>57</v>
      </c>
      <c r="B17" s="51">
        <v>0</v>
      </c>
      <c r="C17" s="43"/>
      <c r="D17" s="42"/>
    </row>
    <row r="18" spans="1:6" x14ac:dyDescent="0.25">
      <c r="A18" t="s">
        <v>134</v>
      </c>
      <c r="B18" s="51">
        <f>721.65+1400+32.31</f>
        <v>2153.96</v>
      </c>
      <c r="C18" s="43">
        <v>2875</v>
      </c>
      <c r="D18" s="42" t="s">
        <v>135</v>
      </c>
    </row>
    <row r="19" spans="1:6" x14ac:dyDescent="0.25">
      <c r="A19" s="45" t="s">
        <v>58</v>
      </c>
      <c r="B19" s="52">
        <v>146.47</v>
      </c>
      <c r="C19" s="47">
        <v>150</v>
      </c>
      <c r="D19" s="42" t="s">
        <v>63</v>
      </c>
    </row>
    <row r="20" spans="1:6" x14ac:dyDescent="0.25">
      <c r="A20" s="53" t="s">
        <v>8</v>
      </c>
      <c r="B20" s="49">
        <f>SUM(B16:B19)</f>
        <v>2610.19</v>
      </c>
      <c r="C20" s="50">
        <f>SUM(C16:C19)</f>
        <v>3425</v>
      </c>
      <c r="D20" s="17"/>
      <c r="E20" s="1"/>
    </row>
    <row r="21" spans="1:6" x14ac:dyDescent="0.25">
      <c r="A21" s="33" t="s">
        <v>30</v>
      </c>
      <c r="B21" s="51"/>
      <c r="C21" s="50"/>
      <c r="D21" s="42"/>
    </row>
    <row r="22" spans="1:6" x14ac:dyDescent="0.25">
      <c r="A22" s="54" t="s">
        <v>107</v>
      </c>
      <c r="B22" s="52">
        <v>1076.6600000000001</v>
      </c>
      <c r="C22" s="47">
        <v>1200</v>
      </c>
      <c r="D22" s="42" t="s">
        <v>80</v>
      </c>
      <c r="F22" s="55"/>
    </row>
    <row r="23" spans="1:6" x14ac:dyDescent="0.25">
      <c r="A23" s="53" t="s">
        <v>8</v>
      </c>
      <c r="B23" s="49">
        <f>SUM(B22:B22)</f>
        <v>1076.6600000000001</v>
      </c>
      <c r="C23" s="56">
        <f>SUM(C22:C22)</f>
        <v>1200</v>
      </c>
      <c r="D23" s="17"/>
      <c r="E23" s="1"/>
    </row>
    <row r="24" spans="1:6" x14ac:dyDescent="0.25">
      <c r="A24" s="33" t="s">
        <v>59</v>
      </c>
      <c r="B24" s="51"/>
      <c r="C24" s="43"/>
      <c r="D24" s="42"/>
    </row>
    <row r="25" spans="1:6" x14ac:dyDescent="0.25">
      <c r="A25" s="63" t="s">
        <v>77</v>
      </c>
      <c r="B25" s="51">
        <f>102.93+180</f>
        <v>282.93</v>
      </c>
      <c r="C25" s="43">
        <v>0</v>
      </c>
      <c r="D25" s="42" t="s">
        <v>132</v>
      </c>
    </row>
    <row r="26" spans="1:6" x14ac:dyDescent="0.25">
      <c r="A26" t="s">
        <v>60</v>
      </c>
      <c r="B26" s="51">
        <v>32.880000000000003</v>
      </c>
      <c r="C26" s="43">
        <v>0</v>
      </c>
      <c r="D26" s="44"/>
    </row>
    <row r="27" spans="1:6" x14ac:dyDescent="0.25">
      <c r="A27" t="s">
        <v>72</v>
      </c>
      <c r="B27" s="51">
        <v>0</v>
      </c>
      <c r="C27" s="43">
        <v>0</v>
      </c>
      <c r="D27" s="44"/>
    </row>
    <row r="28" spans="1:6" x14ac:dyDescent="0.25">
      <c r="A28" t="s">
        <v>71</v>
      </c>
      <c r="B28" s="51">
        <v>99.5</v>
      </c>
      <c r="C28" s="43">
        <v>0</v>
      </c>
      <c r="D28" s="44" t="s">
        <v>143</v>
      </c>
    </row>
    <row r="29" spans="1:6" x14ac:dyDescent="0.25">
      <c r="A29" t="s">
        <v>59</v>
      </c>
      <c r="B29" s="51">
        <f>225+88.55+2</f>
        <v>315.55</v>
      </c>
      <c r="C29" s="43">
        <v>0</v>
      </c>
      <c r="D29" s="44" t="s">
        <v>133</v>
      </c>
    </row>
    <row r="30" spans="1:6" x14ac:dyDescent="0.25">
      <c r="A30" t="s">
        <v>64</v>
      </c>
      <c r="B30" s="51">
        <v>0</v>
      </c>
      <c r="C30" s="43">
        <v>0</v>
      </c>
      <c r="D30" s="44"/>
    </row>
    <row r="31" spans="1:6" s="39" customFormat="1" x14ac:dyDescent="0.25">
      <c r="A31" s="39" t="s">
        <v>61</v>
      </c>
      <c r="B31" s="51">
        <v>0</v>
      </c>
      <c r="C31" s="41">
        <v>0</v>
      </c>
      <c r="D31" s="42" t="s">
        <v>136</v>
      </c>
    </row>
    <row r="32" spans="1:6" x14ac:dyDescent="0.25">
      <c r="A32" s="45" t="s">
        <v>62</v>
      </c>
      <c r="B32" s="52">
        <v>0</v>
      </c>
      <c r="C32" s="47">
        <v>25</v>
      </c>
      <c r="D32" s="44"/>
    </row>
    <row r="33" spans="1:5" x14ac:dyDescent="0.25">
      <c r="B33" s="49">
        <f>SUM(B25:B32)</f>
        <v>730.86</v>
      </c>
      <c r="C33" s="50">
        <f>SUM(C25:C32)</f>
        <v>25</v>
      </c>
      <c r="D33" s="17"/>
      <c r="E33" s="1"/>
    </row>
    <row r="34" spans="1:5" x14ac:dyDescent="0.25">
      <c r="B34" s="51"/>
      <c r="C34" s="43"/>
    </row>
    <row r="35" spans="1:5" x14ac:dyDescent="0.25">
      <c r="A35" s="48" t="s">
        <v>41</v>
      </c>
      <c r="B35" s="57">
        <f>B14+B20+B23+B33</f>
        <v>7399.9999999999991</v>
      </c>
      <c r="C35" s="58">
        <f>C33+C23+C20+C14</f>
        <v>7400</v>
      </c>
      <c r="D35" s="17"/>
      <c r="E35" s="1"/>
    </row>
    <row r="36" spans="1:5" x14ac:dyDescent="0.25">
      <c r="B36" s="59"/>
      <c r="C36" s="60"/>
      <c r="D36" s="59"/>
    </row>
    <row r="37" spans="1:5" x14ac:dyDescent="0.25">
      <c r="A37" t="s">
        <v>70</v>
      </c>
      <c r="D37" s="55"/>
    </row>
    <row r="38" spans="1:5" x14ac:dyDescent="0.25">
      <c r="A38" t="s">
        <v>65</v>
      </c>
    </row>
    <row r="39" spans="1:5" x14ac:dyDescent="0.25">
      <c r="A39" t="s">
        <v>66</v>
      </c>
    </row>
    <row r="40" spans="1:5" x14ac:dyDescent="0.25">
      <c r="A40" t="s">
        <v>67</v>
      </c>
    </row>
    <row r="41" spans="1:5" x14ac:dyDescent="0.25">
      <c r="A41" t="s">
        <v>68</v>
      </c>
    </row>
    <row r="42" spans="1:5" x14ac:dyDescent="0.25">
      <c r="A42" t="s">
        <v>69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0" sqref="B4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25101</vt:lpstr>
      <vt:lpstr>25102</vt:lpstr>
      <vt:lpstr>Sheet3</vt:lpstr>
      <vt:lpstr>'25101'!Print_Titles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2014-05-22T19:19:33Z</cp:lastPrinted>
  <dcterms:created xsi:type="dcterms:W3CDTF">2014-05-19T16:34:57Z</dcterms:created>
  <dcterms:modified xsi:type="dcterms:W3CDTF">2015-07-13T23:44:12Z</dcterms:modified>
</cp:coreProperties>
</file>