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5985" windowWidth="25035" windowHeight="5745" activeTab="1"/>
  </bookViews>
  <sheets>
    <sheet name="25101" sheetId="1" r:id="rId1"/>
    <sheet name="25102" sheetId="2" r:id="rId2"/>
    <sheet name="foundation" sheetId="3" r:id="rId3"/>
  </sheets>
  <calcPr calcId="145621" concurrentCalc="0"/>
</workbook>
</file>

<file path=xl/calcChain.xml><?xml version="1.0" encoding="utf-8"?>
<calcChain xmlns="http://schemas.openxmlformats.org/spreadsheetml/2006/main">
  <c r="I29" i="2" l="1"/>
  <c r="C4" i="1"/>
  <c r="E35" i="1"/>
  <c r="E47" i="1"/>
  <c r="E46" i="1"/>
  <c r="E20" i="1"/>
  <c r="C47" i="1"/>
  <c r="C40" i="1"/>
  <c r="C77" i="1"/>
  <c r="C42" i="1"/>
  <c r="C5" i="1"/>
  <c r="B3" i="1"/>
  <c r="B10" i="1"/>
  <c r="B4" i="2"/>
  <c r="C29" i="1"/>
  <c r="C66" i="1"/>
  <c r="C13" i="1"/>
  <c r="B33" i="2"/>
  <c r="C50" i="1"/>
  <c r="C75" i="1"/>
  <c r="C52" i="1"/>
  <c r="C62" i="1"/>
  <c r="C70" i="1"/>
  <c r="C53" i="1"/>
  <c r="C76" i="1"/>
  <c r="C27" i="1"/>
  <c r="J44" i="1"/>
  <c r="C8" i="1"/>
  <c r="B25" i="2"/>
  <c r="C54" i="1"/>
  <c r="C74" i="1"/>
  <c r="C61" i="1"/>
  <c r="B35" i="2"/>
  <c r="J9" i="1"/>
  <c r="J11" i="1"/>
  <c r="G28" i="1"/>
</calcChain>
</file>

<file path=xl/sharedStrings.xml><?xml version="1.0" encoding="utf-8"?>
<sst xmlns="http://schemas.openxmlformats.org/spreadsheetml/2006/main" count="168" uniqueCount="158">
  <si>
    <t>Year to Date</t>
  </si>
  <si>
    <t>Office Supplies</t>
  </si>
  <si>
    <t>Postage</t>
  </si>
  <si>
    <t>Telephone-SCAN</t>
  </si>
  <si>
    <t>Travel</t>
  </si>
  <si>
    <t>TOTAL</t>
  </si>
  <si>
    <t>STAFF REMAINING</t>
  </si>
  <si>
    <t>remainder</t>
  </si>
  <si>
    <t>Telephone-Cell Phone Usage</t>
  </si>
  <si>
    <t xml:space="preserve">Advertising </t>
  </si>
  <si>
    <t>parking</t>
  </si>
  <si>
    <t>visitor food</t>
  </si>
  <si>
    <t>1 day trips, MES pays; &gt;1 day student fee</t>
  </si>
  <si>
    <t>&gt;1 day, MES pays for faculty housing</t>
  </si>
  <si>
    <t>student fees have to posted 2 weeks before registration</t>
  </si>
  <si>
    <t>gail will enter the fees, tina checks for mistakes, David approves odd ones</t>
  </si>
  <si>
    <t>overestimate budget so that students get $$ back</t>
  </si>
  <si>
    <t>NCSE membership</t>
  </si>
  <si>
    <t>Budget</t>
  </si>
  <si>
    <t>Student Salaries</t>
  </si>
  <si>
    <t>Leftover from TIAA-CREF</t>
  </si>
  <si>
    <t>Total for student salaries</t>
  </si>
  <si>
    <t>UCSC fair</t>
  </si>
  <si>
    <t>printing for large posters for tri-fold standup</t>
  </si>
  <si>
    <t>Ambassador Salaries (entire year)</t>
  </si>
  <si>
    <t>diversity fairs registration</t>
  </si>
  <si>
    <t>Tacoma info session travel</t>
  </si>
  <si>
    <t>Bay area flight</t>
  </si>
  <si>
    <t>NorCal diversity fair flight</t>
  </si>
  <si>
    <t>Bay area car</t>
  </si>
  <si>
    <t>Bay area other (UCSC trip)</t>
  </si>
  <si>
    <t>HSU/SOU/OIT other</t>
  </si>
  <si>
    <t>HSU/SOU/OIT motor pool</t>
  </si>
  <si>
    <t>Earth Corps Info Session motor pool</t>
  </si>
  <si>
    <t>NorCal diversity fair per diem</t>
  </si>
  <si>
    <t>NorCal diversity fair car</t>
  </si>
  <si>
    <t>brochures</t>
  </si>
  <si>
    <t>copies</t>
  </si>
  <si>
    <t>DC other</t>
  </si>
  <si>
    <t>thesis food for presentations</t>
  </si>
  <si>
    <t>admit day housing</t>
  </si>
  <si>
    <t>admit day facilities</t>
  </si>
  <si>
    <t>NCUR reg</t>
  </si>
  <si>
    <t>admit day catering</t>
  </si>
  <si>
    <t>admit day parking</t>
  </si>
  <si>
    <t>SoCal diversity forum flight</t>
  </si>
  <si>
    <t>SoCal diversity forum transport to SEATAC/parking</t>
  </si>
  <si>
    <t>not charged yet/estimates</t>
  </si>
  <si>
    <t>surveymonkey (May 2015)</t>
  </si>
  <si>
    <t>14-15 vans, $82/day, .25/mi after 250 mi (for entire trip).</t>
  </si>
  <si>
    <t>Goods and Services</t>
  </si>
  <si>
    <t>AASHE per diem</t>
  </si>
  <si>
    <t>Tacoma sust fair</t>
  </si>
  <si>
    <t>estimate/not charged</t>
  </si>
  <si>
    <t>available</t>
  </si>
  <si>
    <t>include Rhianna &amp; Anna</t>
  </si>
  <si>
    <t>AASHE registration</t>
  </si>
  <si>
    <t>Rhianna &amp; Anna, $175 ea</t>
  </si>
  <si>
    <t>AASHE carpet</t>
  </si>
  <si>
    <t>AASHE reg (Ryan Hobbs)</t>
  </si>
  <si>
    <t>orientation catering</t>
  </si>
  <si>
    <t>orientation snacks</t>
  </si>
  <si>
    <t>SS Science Symposium Registration</t>
  </si>
  <si>
    <t>sending all 3 ambassadors to table</t>
  </si>
  <si>
    <t>SS Science Symposium travel</t>
  </si>
  <si>
    <t>AASHE hotel</t>
  </si>
  <si>
    <t>for Rhianna &amp; Anna</t>
  </si>
  <si>
    <t>AASHE motor pool</t>
  </si>
  <si>
    <t>included fac retreat</t>
  </si>
  <si>
    <t>AASHE other</t>
  </si>
  <si>
    <t>not happening in 2014</t>
  </si>
  <si>
    <t>posters</t>
  </si>
  <si>
    <t>SoCal diversity forum car</t>
  </si>
  <si>
    <t>car + gas</t>
  </si>
  <si>
    <t>AASHE 2015</t>
  </si>
  <si>
    <t>misc</t>
  </si>
  <si>
    <t>speaker - Julio Appling</t>
  </si>
  <si>
    <t>speaker - NW Nat Res Grp</t>
  </si>
  <si>
    <t>faculty orientation food (buy w/student orientation food, so on 25101)</t>
  </si>
  <si>
    <t>paid early to get discount - Kevin may go</t>
  </si>
  <si>
    <t>ADDITIONAL ESTIMATES</t>
  </si>
  <si>
    <t>postage</t>
  </si>
  <si>
    <t>total est</t>
  </si>
  <si>
    <t>STUDENT STAFF ESTIMATES</t>
  </si>
  <si>
    <t>(base budget only)</t>
  </si>
  <si>
    <t>plane and hotel, DC - might be able to cover w/Kevin's pro funds</t>
  </si>
  <si>
    <t>travel to confor; van + parking at ferry + possible ferry ride</t>
  </si>
  <si>
    <t>Rudi, Anna summer, Anna schoolyear, Rhianna</t>
  </si>
  <si>
    <t>remainder:</t>
  </si>
  <si>
    <t>for 2014</t>
  </si>
  <si>
    <t>Kevin</t>
  </si>
  <si>
    <t>cancel for 15</t>
  </si>
  <si>
    <t>Tiffany lunch/mileage</t>
  </si>
  <si>
    <t>30th save the date postage</t>
  </si>
  <si>
    <t>30th save the date postcard</t>
  </si>
  <si>
    <t>30th invite</t>
  </si>
  <si>
    <t>30th invite postage</t>
  </si>
  <si>
    <t>minivan</t>
  </si>
  <si>
    <t>letterhead</t>
  </si>
  <si>
    <t>unexpected cost</t>
  </si>
  <si>
    <t>only 6 rooms avail as of 3.25.15</t>
  </si>
  <si>
    <t>lib 4300 setup</t>
  </si>
  <si>
    <t>through Mar 15</t>
  </si>
  <si>
    <t>AASHE lodge @ Toutle River</t>
  </si>
  <si>
    <t>Bay area per diem</t>
  </si>
  <si>
    <t>cap aeroporter + bag fee</t>
  </si>
  <si>
    <t>SoCal diversity forum per diem + hotel</t>
  </si>
  <si>
    <t>incl hotel parking</t>
  </si>
  <si>
    <t>Storming the Sound reg, sponsorship, car, per diem</t>
  </si>
  <si>
    <t>30th EM</t>
  </si>
  <si>
    <t>30th Facilities</t>
  </si>
  <si>
    <t>Kevin travel to S'Klallam</t>
  </si>
  <si>
    <t>per diem + hotel</t>
  </si>
  <si>
    <t>NorCal diversity fair transport to SEATAC</t>
  </si>
  <si>
    <t>stickers</t>
  </si>
  <si>
    <t>NCUR mileage</t>
  </si>
  <si>
    <t>CapAir</t>
  </si>
  <si>
    <t>30th anniv (so far, 30.05 aramark, $72.88 printing &amp; pencils)</t>
  </si>
  <si>
    <t>rental + gas + toll</t>
  </si>
  <si>
    <t>includes anna's/ambassador shirts &amp; bumper stickers for admit letters</t>
  </si>
  <si>
    <t>ordered 3000</t>
  </si>
  <si>
    <t>books/supplies - mostly books for classes…we can't afford this</t>
  </si>
  <si>
    <t>day of EM support</t>
  </si>
  <si>
    <t>video for 30th</t>
  </si>
  <si>
    <t>graduation catering</t>
  </si>
  <si>
    <t>graduation EM</t>
  </si>
  <si>
    <t>graduation programs</t>
  </si>
  <si>
    <t>$900 each, one is w/s (we pay 25%) + 100 w/s for Tiffany working for Jean</t>
  </si>
  <si>
    <t>updated 5.26.15</t>
  </si>
  <si>
    <t>pay for their carpool + lunch (14ea)</t>
  </si>
  <si>
    <t>$10 reg, $50 sponsor, $28 per diem, 83.36 car</t>
  </si>
  <si>
    <t>as per email from Ben</t>
  </si>
  <si>
    <t>CAB 301 - no facilities needs</t>
  </si>
  <si>
    <t>ESS field trip, 4 vans, 1 day trip</t>
  </si>
  <si>
    <t>Hamman field trip lodging (students covered by student fees)</t>
  </si>
  <si>
    <t>speaker - Pickett's class - Elizabeth Grossman</t>
  </si>
  <si>
    <t>Hamman speakers (2 of them, $200 from student fees - we got charged total $250), Lower Elwahs &amp; Coastal Watershed</t>
  </si>
  <si>
    <t>Dina speaker (Diane Gallegos - Wolf Haven)</t>
  </si>
  <si>
    <t>speaker - Garson William Lipow (Climate Justice)</t>
  </si>
  <si>
    <t>Confor van (state motor pool)</t>
  </si>
  <si>
    <t>Dina field trip - state motor pool, honda hybrid</t>
  </si>
  <si>
    <t>forestry field trips vans (state motor pool 446.98 &amp; college pool 164)</t>
  </si>
  <si>
    <t>NCUR hotel + per diem</t>
  </si>
  <si>
    <t>plus 100 to pay for Tiffany to work for Jean</t>
  </si>
  <si>
    <t>plus 3000 for NCSE + 500 CF + 1000 for 30th (hasn't shown up yet)</t>
  </si>
  <si>
    <t>(6/15/15-6/30/15)</t>
  </si>
  <si>
    <t>through April 15</t>
  </si>
  <si>
    <t>stats tutor through June 15</t>
  </si>
  <si>
    <t>GIS tutor through June 15</t>
  </si>
  <si>
    <t>industrial insturance through June 15</t>
  </si>
  <si>
    <t>aquatic ecology - equipment charge</t>
  </si>
  <si>
    <t>gcore field trip Pack Forest housing (vans covered by students)</t>
  </si>
  <si>
    <t>NAGAP membership for 15/16</t>
  </si>
  <si>
    <t>does not incl w/s</t>
  </si>
  <si>
    <t>w/s L&amp;I</t>
  </si>
  <si>
    <t>Student Benefits (L&amp;I, .18925/hr; w/s added at yr end)</t>
  </si>
  <si>
    <t>Scott speakers (6 @ $40) - will share with MPA - waiting for transfer to go through was $240 total</t>
  </si>
  <si>
    <t>through June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</si>
</sst>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1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Fill="1"/>
    <xf numFmtId="0" fontId="0" fillId="35" borderId="0" xfId="0" applyFill="1"/>
    <xf numFmtId="2" fontId="0" fillId="0" borderId="0" xfId="0" applyNumberFormat="1"/>
    <xf numFmtId="2" fontId="0" fillId="33" borderId="0" xfId="0" applyNumberFormat="1" applyFill="1"/>
    <xf numFmtId="2" fontId="0" fillId="34" borderId="0" xfId="0" applyNumberFormat="1" applyFill="1"/>
    <xf numFmtId="0" fontId="18" fillId="0" borderId="0" xfId="0" applyFont="1"/>
    <xf numFmtId="0" fontId="0" fillId="36" borderId="0" xfId="0" applyFill="1"/>
    <xf numFmtId="0" fontId="18" fillId="37" borderId="0" xfId="0" applyFont="1" applyFill="1"/>
    <xf numFmtId="2" fontId="18" fillId="37" borderId="0" xfId="0" applyNumberFormat="1" applyFont="1" applyFill="1"/>
    <xf numFmtId="0" fontId="0" fillId="0" borderId="0" xfId="0" applyBorder="1"/>
    <xf numFmtId="2" fontId="0" fillId="0" borderId="0" xfId="0" applyNumberFormat="1" applyFill="1"/>
    <xf numFmtId="2" fontId="0" fillId="0" borderId="1" xfId="0" applyNumberFormat="1" applyBorder="1"/>
    <xf numFmtId="2" fontId="0" fillId="36" borderId="0" xfId="0" applyNumberFormat="1" applyFill="1"/>
    <xf numFmtId="2" fontId="0" fillId="0" borderId="0" xfId="0" applyNumberFormat="1" applyFill="1" applyBorder="1"/>
    <xf numFmtId="2" fontId="0" fillId="0" borderId="1" xfId="0" applyNumberFormat="1" applyFill="1" applyBorder="1"/>
    <xf numFmtId="0" fontId="20" fillId="0" borderId="0" xfId="0" applyFont="1" applyFill="1"/>
    <xf numFmtId="0" fontId="0" fillId="0" borderId="1" xfId="0" applyFill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zoomScaleNormal="100" workbookViewId="0">
      <selection activeCell="M10" sqref="M10"/>
    </sheetView>
  </sheetViews>
  <sheetFormatPr defaultRowHeight="15" x14ac:dyDescent="0.25"/>
  <cols>
    <col min="1" max="1" width="46.42578125" customWidth="1"/>
    <col min="2" max="2" width="17.85546875" bestFit="1" customWidth="1"/>
    <col min="3" max="3" width="11.7109375" style="5" bestFit="1" customWidth="1"/>
    <col min="4" max="4" width="21.140625" customWidth="1"/>
    <col min="9" max="9" width="11" customWidth="1"/>
    <col min="10" max="10" width="9.140625" style="5"/>
  </cols>
  <sheetData>
    <row r="1" spans="1:11" x14ac:dyDescent="0.25">
      <c r="A1" t="s">
        <v>128</v>
      </c>
      <c r="B1" s="9" t="s">
        <v>53</v>
      </c>
    </row>
    <row r="2" spans="1:11" x14ac:dyDescent="0.25">
      <c r="B2" t="s">
        <v>18</v>
      </c>
      <c r="C2" s="5" t="s">
        <v>0</v>
      </c>
      <c r="G2" s="3"/>
      <c r="H2" s="3"/>
      <c r="I2" s="3"/>
    </row>
    <row r="3" spans="1:11" x14ac:dyDescent="0.25">
      <c r="A3" s="8" t="s">
        <v>21</v>
      </c>
      <c r="B3" s="8">
        <f>SUM(B4:B7)+100</f>
        <v>11340</v>
      </c>
      <c r="D3" t="s">
        <v>143</v>
      </c>
      <c r="G3" s="3"/>
      <c r="H3" s="3"/>
      <c r="I3" s="3"/>
      <c r="J3" s="5" t="s">
        <v>83</v>
      </c>
    </row>
    <row r="4" spans="1:11" x14ac:dyDescent="0.25">
      <c r="A4" t="s">
        <v>19</v>
      </c>
      <c r="B4">
        <v>9770</v>
      </c>
      <c r="C4" s="5">
        <f>1826.92+748+5712*0.25+3591*0.25+968+39*11</f>
        <v>6297.67</v>
      </c>
      <c r="D4" t="s">
        <v>87</v>
      </c>
      <c r="H4" s="3"/>
      <c r="J4" s="5" t="s">
        <v>145</v>
      </c>
    </row>
    <row r="5" spans="1:11" x14ac:dyDescent="0.25">
      <c r="A5" t="s">
        <v>24</v>
      </c>
      <c r="C5" s="5">
        <f>1800+(0.25*1000)</f>
        <v>2050</v>
      </c>
      <c r="D5" t="s">
        <v>127</v>
      </c>
      <c r="H5" s="3"/>
    </row>
    <row r="6" spans="1:11" x14ac:dyDescent="0.25">
      <c r="A6" t="s">
        <v>20</v>
      </c>
      <c r="B6">
        <v>1275</v>
      </c>
    </row>
    <row r="7" spans="1:11" x14ac:dyDescent="0.25">
      <c r="A7" t="s">
        <v>155</v>
      </c>
      <c r="B7" s="1">
        <v>195</v>
      </c>
      <c r="C7" s="14">
        <v>100</v>
      </c>
      <c r="D7" t="s">
        <v>153</v>
      </c>
      <c r="H7" s="3"/>
      <c r="K7" t="s">
        <v>154</v>
      </c>
    </row>
    <row r="8" spans="1:11" x14ac:dyDescent="0.25">
      <c r="B8" t="s">
        <v>88</v>
      </c>
      <c r="C8" s="6">
        <f>B3-SUM(C4:C7)</f>
        <v>2892.33</v>
      </c>
      <c r="H8" s="3"/>
      <c r="J8" s="14"/>
      <c r="K8" s="1"/>
    </row>
    <row r="9" spans="1:11" x14ac:dyDescent="0.25">
      <c r="J9" s="5">
        <f>SUM(J5:J8)</f>
        <v>0</v>
      </c>
      <c r="K9" s="2" t="s">
        <v>5</v>
      </c>
    </row>
    <row r="10" spans="1:11" x14ac:dyDescent="0.25">
      <c r="A10" s="8" t="s">
        <v>50</v>
      </c>
      <c r="B10" s="8">
        <f>7960+3000+500+1000</f>
        <v>12460</v>
      </c>
      <c r="D10" t="s">
        <v>144</v>
      </c>
      <c r="I10" s="3"/>
    </row>
    <row r="11" spans="1:11" x14ac:dyDescent="0.25">
      <c r="A11" t="s">
        <v>1</v>
      </c>
      <c r="C11" s="5">
        <v>342.15</v>
      </c>
      <c r="D11" t="s">
        <v>119</v>
      </c>
      <c r="I11" s="3"/>
      <c r="J11" s="7">
        <f>C8-J9</f>
        <v>2892.33</v>
      </c>
      <c r="K11" t="s">
        <v>6</v>
      </c>
    </row>
    <row r="12" spans="1:11" x14ac:dyDescent="0.25">
      <c r="H12" s="3"/>
      <c r="I12" s="3"/>
      <c r="J12" s="13"/>
    </row>
    <row r="13" spans="1:11" x14ac:dyDescent="0.25">
      <c r="A13" t="s">
        <v>2</v>
      </c>
      <c r="C13" s="5">
        <f>932.48-119.4-87.6</f>
        <v>725.48</v>
      </c>
      <c r="D13" t="s">
        <v>102</v>
      </c>
      <c r="H13" s="3"/>
      <c r="I13" s="3"/>
      <c r="J13" s="13"/>
    </row>
    <row r="14" spans="1:11" x14ac:dyDescent="0.25">
      <c r="A14" t="s">
        <v>3</v>
      </c>
      <c r="C14" s="5">
        <v>337.7</v>
      </c>
      <c r="D14" t="s">
        <v>157</v>
      </c>
      <c r="H14" s="3"/>
      <c r="I14" s="3"/>
      <c r="J14" s="13"/>
    </row>
    <row r="15" spans="1:11" x14ac:dyDescent="0.25">
      <c r="A15" t="s">
        <v>8</v>
      </c>
      <c r="C15" s="5">
        <v>167.64</v>
      </c>
      <c r="D15" t="s">
        <v>157</v>
      </c>
      <c r="H15" s="3"/>
      <c r="I15" s="3"/>
      <c r="J15" s="13"/>
    </row>
    <row r="16" spans="1:11" x14ac:dyDescent="0.25">
      <c r="A16" t="s">
        <v>9</v>
      </c>
      <c r="I16" t="s">
        <v>80</v>
      </c>
    </row>
    <row r="17" spans="1:10" x14ac:dyDescent="0.25">
      <c r="A17" s="3" t="s">
        <v>23</v>
      </c>
      <c r="C17" s="5">
        <v>15.6</v>
      </c>
    </row>
    <row r="18" spans="1:10" x14ac:dyDescent="0.25">
      <c r="A18" t="s">
        <v>37</v>
      </c>
      <c r="I18" t="s">
        <v>81</v>
      </c>
      <c r="J18" s="5">
        <v>200</v>
      </c>
    </row>
    <row r="19" spans="1:10" x14ac:dyDescent="0.25">
      <c r="A19" t="s">
        <v>36</v>
      </c>
      <c r="C19" s="13">
        <v>2191.31</v>
      </c>
      <c r="D19" t="s">
        <v>120</v>
      </c>
    </row>
    <row r="20" spans="1:10" x14ac:dyDescent="0.25">
      <c r="A20" t="s">
        <v>98</v>
      </c>
      <c r="C20" s="5">
        <v>130.44</v>
      </c>
      <c r="D20" t="s">
        <v>99</v>
      </c>
      <c r="E20" s="5">
        <f>SUM(C19:C22)</f>
        <v>2820.81</v>
      </c>
    </row>
    <row r="21" spans="1:10" x14ac:dyDescent="0.25">
      <c r="A21" t="s">
        <v>71</v>
      </c>
      <c r="C21" s="13">
        <v>231.83</v>
      </c>
      <c r="I21" s="3"/>
    </row>
    <row r="22" spans="1:10" x14ac:dyDescent="0.25">
      <c r="A22" t="s">
        <v>114</v>
      </c>
      <c r="C22" s="13">
        <v>267.23</v>
      </c>
      <c r="G22" s="5"/>
      <c r="I22" s="3"/>
    </row>
    <row r="23" spans="1:10" x14ac:dyDescent="0.25">
      <c r="A23" t="s">
        <v>124</v>
      </c>
      <c r="C23" s="13">
        <v>1184.9100000000001</v>
      </c>
      <c r="E23" s="5"/>
      <c r="G23" s="5"/>
      <c r="I23" s="3"/>
    </row>
    <row r="24" spans="1:10" x14ac:dyDescent="0.25">
      <c r="A24" t="s">
        <v>125</v>
      </c>
      <c r="C24" s="15">
        <v>90</v>
      </c>
      <c r="D24" t="s">
        <v>131</v>
      </c>
      <c r="G24" s="5"/>
      <c r="I24" s="3"/>
    </row>
    <row r="25" spans="1:10" x14ac:dyDescent="0.25">
      <c r="A25" t="s">
        <v>126</v>
      </c>
      <c r="C25" s="13">
        <v>211.96</v>
      </c>
      <c r="G25" s="5"/>
      <c r="I25" s="3"/>
    </row>
    <row r="26" spans="1:10" x14ac:dyDescent="0.25">
      <c r="A26" t="s">
        <v>17</v>
      </c>
      <c r="C26" s="13">
        <v>3000</v>
      </c>
      <c r="I26" s="3" t="s">
        <v>37</v>
      </c>
      <c r="J26" s="5">
        <v>0</v>
      </c>
    </row>
    <row r="27" spans="1:10" x14ac:dyDescent="0.25">
      <c r="A27" t="s">
        <v>60</v>
      </c>
      <c r="C27" s="13">
        <f>600.52</f>
        <v>600.52</v>
      </c>
      <c r="H27" s="3"/>
      <c r="I27" s="3"/>
    </row>
    <row r="28" spans="1:10" x14ac:dyDescent="0.25">
      <c r="A28" t="s">
        <v>61</v>
      </c>
      <c r="C28" s="13">
        <v>127.44</v>
      </c>
      <c r="D28" t="s">
        <v>68</v>
      </c>
      <c r="F28" s="10" t="s">
        <v>54</v>
      </c>
      <c r="G28" s="11">
        <f>(J11+C42+C77)-J44</f>
        <v>-120.14000000000215</v>
      </c>
      <c r="H28" s="3"/>
      <c r="I28" s="3" t="s">
        <v>11</v>
      </c>
      <c r="J28" s="5">
        <v>20</v>
      </c>
    </row>
    <row r="29" spans="1:10" x14ac:dyDescent="0.25">
      <c r="A29" t="s">
        <v>40</v>
      </c>
      <c r="C29" s="15">
        <f>30*2</f>
        <v>60</v>
      </c>
      <c r="D29" t="s">
        <v>100</v>
      </c>
      <c r="G29" s="5"/>
      <c r="H29" s="3"/>
      <c r="I29" s="3"/>
    </row>
    <row r="30" spans="1:10" x14ac:dyDescent="0.25">
      <c r="A30" t="s">
        <v>41</v>
      </c>
      <c r="C30" s="13">
        <v>0</v>
      </c>
      <c r="D30" t="s">
        <v>132</v>
      </c>
      <c r="G30" s="5"/>
      <c r="H30" s="3"/>
      <c r="I30" s="3"/>
    </row>
    <row r="31" spans="1:10" x14ac:dyDescent="0.25">
      <c r="A31" t="s">
        <v>43</v>
      </c>
      <c r="C31" s="13">
        <v>871.66</v>
      </c>
      <c r="D31" t="s">
        <v>101</v>
      </c>
      <c r="H31" s="3"/>
      <c r="I31" s="3"/>
    </row>
    <row r="32" spans="1:10" x14ac:dyDescent="0.25">
      <c r="A32" t="s">
        <v>44</v>
      </c>
      <c r="C32" s="13">
        <v>48</v>
      </c>
      <c r="E32" s="5"/>
      <c r="H32" s="3"/>
      <c r="I32" s="3"/>
      <c r="J32" s="13"/>
    </row>
    <row r="33" spans="1:16" x14ac:dyDescent="0.25">
      <c r="A33" t="s">
        <v>94</v>
      </c>
      <c r="C33" s="13">
        <v>256.24</v>
      </c>
      <c r="I33" s="3"/>
      <c r="J33" s="13"/>
    </row>
    <row r="34" spans="1:16" x14ac:dyDescent="0.25">
      <c r="A34" t="s">
        <v>93</v>
      </c>
      <c r="C34" s="5">
        <v>87.6</v>
      </c>
      <c r="I34" s="3"/>
      <c r="J34" s="13"/>
    </row>
    <row r="35" spans="1:16" x14ac:dyDescent="0.25">
      <c r="A35" t="s">
        <v>95</v>
      </c>
      <c r="C35" s="13">
        <v>868.18</v>
      </c>
      <c r="E35" s="5">
        <f>SUM(C33:C38)</f>
        <v>2027.42</v>
      </c>
      <c r="H35" s="3"/>
      <c r="I35" s="3"/>
    </row>
    <row r="36" spans="1:16" x14ac:dyDescent="0.25">
      <c r="A36" t="s">
        <v>96</v>
      </c>
      <c r="C36" s="5">
        <v>119.4</v>
      </c>
      <c r="H36" s="3"/>
      <c r="I36" s="3"/>
    </row>
    <row r="37" spans="1:16" x14ac:dyDescent="0.25">
      <c r="A37" t="s">
        <v>109</v>
      </c>
      <c r="C37" s="13">
        <v>395</v>
      </c>
      <c r="D37" t="s">
        <v>122</v>
      </c>
      <c r="H37" s="3"/>
      <c r="I37" s="3"/>
    </row>
    <row r="38" spans="1:16" x14ac:dyDescent="0.25">
      <c r="A38" t="s">
        <v>110</v>
      </c>
      <c r="C38" s="13">
        <v>301</v>
      </c>
      <c r="H38" s="3"/>
      <c r="I38" s="3"/>
    </row>
    <row r="39" spans="1:16" x14ac:dyDescent="0.25">
      <c r="H39" s="3"/>
      <c r="I39" s="3"/>
      <c r="J39" s="13"/>
    </row>
    <row r="40" spans="1:16" x14ac:dyDescent="0.25">
      <c r="A40" t="s">
        <v>11</v>
      </c>
      <c r="C40" s="15">
        <f>40+7.19+11.57+24.41+10.37+20</f>
        <v>113.54</v>
      </c>
      <c r="D40" t="s">
        <v>146</v>
      </c>
      <c r="H40" s="3"/>
    </row>
    <row r="41" spans="1:16" x14ac:dyDescent="0.25">
      <c r="A41" t="s">
        <v>10</v>
      </c>
      <c r="B41" s="1"/>
      <c r="C41" s="14">
        <v>10</v>
      </c>
      <c r="D41" t="s">
        <v>157</v>
      </c>
      <c r="H41" s="3"/>
    </row>
    <row r="42" spans="1:16" x14ac:dyDescent="0.25">
      <c r="B42" t="s">
        <v>88</v>
      </c>
      <c r="C42" s="6">
        <f>B10-SUM(C11:C41)</f>
        <v>-294.83000000000175</v>
      </c>
    </row>
    <row r="43" spans="1:16" x14ac:dyDescent="0.25">
      <c r="A43" s="8" t="s">
        <v>4</v>
      </c>
      <c r="B43" s="8">
        <v>4800</v>
      </c>
      <c r="I43" s="1"/>
      <c r="J43" s="14"/>
      <c r="P43" s="3"/>
    </row>
    <row r="44" spans="1:16" x14ac:dyDescent="0.25">
      <c r="A44" t="s">
        <v>115</v>
      </c>
      <c r="C44" s="13">
        <v>378.35</v>
      </c>
      <c r="D44" t="s">
        <v>90</v>
      </c>
      <c r="I44" t="s">
        <v>82</v>
      </c>
      <c r="J44" s="5">
        <f>SUM(J18:J43)</f>
        <v>220</v>
      </c>
      <c r="P44" s="3"/>
    </row>
    <row r="45" spans="1:16" x14ac:dyDescent="0.25">
      <c r="A45" t="s">
        <v>42</v>
      </c>
      <c r="C45" s="13">
        <v>225</v>
      </c>
      <c r="P45" s="3"/>
    </row>
    <row r="46" spans="1:16" x14ac:dyDescent="0.25">
      <c r="A46" t="s">
        <v>142</v>
      </c>
      <c r="C46" s="13">
        <v>315.12</v>
      </c>
      <c r="D46" t="s">
        <v>90</v>
      </c>
      <c r="E46" s="5">
        <f>SUM(C44,C46,C47:C58,C61:C64,C66,C70:C74)</f>
        <v>4003.7599999999993</v>
      </c>
      <c r="P46" s="3"/>
    </row>
    <row r="47" spans="1:16" x14ac:dyDescent="0.25">
      <c r="A47" t="s">
        <v>35</v>
      </c>
      <c r="C47" s="13">
        <f>58.51+8.75+5</f>
        <v>72.259999999999991</v>
      </c>
      <c r="D47" t="s">
        <v>118</v>
      </c>
      <c r="E47" s="5">
        <f>E46+37.52+28+83.36+10</f>
        <v>4162.6399999999994</v>
      </c>
      <c r="H47" s="3"/>
      <c r="I47" s="3"/>
    </row>
    <row r="48" spans="1:16" x14ac:dyDescent="0.25">
      <c r="A48" t="s">
        <v>34</v>
      </c>
      <c r="C48" s="13">
        <v>79</v>
      </c>
      <c r="H48" s="3"/>
      <c r="I48" s="3"/>
    </row>
    <row r="49" spans="1:16" x14ac:dyDescent="0.25">
      <c r="A49" t="s">
        <v>28</v>
      </c>
      <c r="C49" s="13">
        <v>288</v>
      </c>
      <c r="H49" s="3"/>
      <c r="I49" s="3"/>
    </row>
    <row r="50" spans="1:16" x14ac:dyDescent="0.25">
      <c r="A50" t="s">
        <v>113</v>
      </c>
      <c r="C50" s="13">
        <f>38+49</f>
        <v>87</v>
      </c>
      <c r="D50" t="s">
        <v>116</v>
      </c>
      <c r="H50" s="3"/>
      <c r="I50" s="3"/>
      <c r="O50" s="3"/>
      <c r="P50" s="3"/>
    </row>
    <row r="51" spans="1:16" x14ac:dyDescent="0.25">
      <c r="A51" t="s">
        <v>45</v>
      </c>
      <c r="C51" s="13">
        <v>245.2</v>
      </c>
      <c r="H51" s="3"/>
      <c r="I51" s="3"/>
      <c r="O51" s="3"/>
      <c r="P51" s="3"/>
    </row>
    <row r="52" spans="1:16" x14ac:dyDescent="0.25">
      <c r="A52" t="s">
        <v>106</v>
      </c>
      <c r="C52" s="13">
        <f>419.42+30</f>
        <v>449.42</v>
      </c>
      <c r="D52" t="s">
        <v>107</v>
      </c>
      <c r="H52" s="3"/>
      <c r="I52" s="3"/>
      <c r="O52" s="3"/>
      <c r="P52" s="3"/>
    </row>
    <row r="53" spans="1:16" x14ac:dyDescent="0.25">
      <c r="A53" t="s">
        <v>46</v>
      </c>
      <c r="C53" s="13">
        <f>58.24+26.2</f>
        <v>84.44</v>
      </c>
      <c r="H53" s="3"/>
      <c r="I53" s="3"/>
      <c r="O53" s="13"/>
      <c r="P53" s="3"/>
    </row>
    <row r="54" spans="1:16" x14ac:dyDescent="0.25">
      <c r="A54" t="s">
        <v>72</v>
      </c>
      <c r="C54" s="13">
        <f>106.08+22.55</f>
        <v>128.63</v>
      </c>
      <c r="D54" t="s">
        <v>73</v>
      </c>
      <c r="H54" s="3"/>
      <c r="I54" s="3"/>
    </row>
    <row r="55" spans="1:16" x14ac:dyDescent="0.25">
      <c r="A55" t="s">
        <v>33</v>
      </c>
      <c r="C55" s="5">
        <v>0</v>
      </c>
      <c r="D55" t="s">
        <v>70</v>
      </c>
      <c r="H55" s="3"/>
      <c r="I55" s="3"/>
    </row>
    <row r="56" spans="1:16" x14ac:dyDescent="0.25">
      <c r="A56" t="s">
        <v>52</v>
      </c>
      <c r="C56" s="15">
        <v>75</v>
      </c>
      <c r="D56" t="s">
        <v>92</v>
      </c>
      <c r="H56" s="3"/>
      <c r="I56" s="3"/>
    </row>
    <row r="57" spans="1:16" x14ac:dyDescent="0.25">
      <c r="A57" t="s">
        <v>31</v>
      </c>
      <c r="C57" s="5">
        <v>0</v>
      </c>
      <c r="D57" t="s">
        <v>91</v>
      </c>
    </row>
    <row r="58" spans="1:16" x14ac:dyDescent="0.25">
      <c r="A58" t="s">
        <v>32</v>
      </c>
      <c r="C58" s="5">
        <v>0</v>
      </c>
      <c r="D58" t="s">
        <v>91</v>
      </c>
      <c r="H58" s="12"/>
      <c r="I58" s="12"/>
      <c r="J58" s="16"/>
    </row>
    <row r="59" spans="1:16" x14ac:dyDescent="0.25">
      <c r="A59" t="s">
        <v>25</v>
      </c>
      <c r="C59" s="13">
        <v>1020</v>
      </c>
    </row>
    <row r="60" spans="1:16" x14ac:dyDescent="0.25">
      <c r="A60" t="s">
        <v>22</v>
      </c>
      <c r="C60" s="13">
        <v>315</v>
      </c>
    </row>
    <row r="61" spans="1:16" x14ac:dyDescent="0.25">
      <c r="A61" t="s">
        <v>29</v>
      </c>
      <c r="C61" s="13">
        <f>111.37+11.98</f>
        <v>123.35000000000001</v>
      </c>
      <c r="D61" t="s">
        <v>73</v>
      </c>
    </row>
    <row r="62" spans="1:16" x14ac:dyDescent="0.25">
      <c r="A62" t="s">
        <v>30</v>
      </c>
      <c r="C62" s="13">
        <f>36+38+25</f>
        <v>99</v>
      </c>
      <c r="D62" t="s">
        <v>105</v>
      </c>
    </row>
    <row r="63" spans="1:16" x14ac:dyDescent="0.25">
      <c r="A63" t="s">
        <v>104</v>
      </c>
      <c r="C63" s="13">
        <v>129</v>
      </c>
    </row>
    <row r="64" spans="1:16" x14ac:dyDescent="0.25">
      <c r="A64" t="s">
        <v>27</v>
      </c>
      <c r="C64" s="13">
        <v>183.2</v>
      </c>
    </row>
    <row r="65" spans="1:4" x14ac:dyDescent="0.25">
      <c r="A65" t="s">
        <v>62</v>
      </c>
      <c r="C65" s="13">
        <v>60</v>
      </c>
      <c r="D65" t="s">
        <v>63</v>
      </c>
    </row>
    <row r="66" spans="1:4" x14ac:dyDescent="0.25">
      <c r="A66" t="s">
        <v>64</v>
      </c>
      <c r="C66" s="13">
        <f>17.92+50.4+28</f>
        <v>96.32</v>
      </c>
      <c r="D66" t="s">
        <v>129</v>
      </c>
    </row>
    <row r="67" spans="1:4" x14ac:dyDescent="0.25">
      <c r="A67" t="s">
        <v>74</v>
      </c>
      <c r="C67" s="13">
        <v>935</v>
      </c>
      <c r="D67" t="s">
        <v>79</v>
      </c>
    </row>
    <row r="68" spans="1:4" x14ac:dyDescent="0.25">
      <c r="A68" t="s">
        <v>58</v>
      </c>
      <c r="C68" s="13">
        <v>180</v>
      </c>
      <c r="D68" t="s">
        <v>89</v>
      </c>
    </row>
    <row r="69" spans="1:4" x14ac:dyDescent="0.25">
      <c r="A69" t="s">
        <v>56</v>
      </c>
      <c r="C69" s="13">
        <v>350</v>
      </c>
      <c r="D69" t="s">
        <v>57</v>
      </c>
    </row>
    <row r="70" spans="1:4" x14ac:dyDescent="0.25">
      <c r="A70" t="s">
        <v>51</v>
      </c>
      <c r="C70" s="13">
        <f>56*3+126*2+60+67</f>
        <v>547</v>
      </c>
      <c r="D70" t="s">
        <v>55</v>
      </c>
    </row>
    <row r="71" spans="1:4" x14ac:dyDescent="0.25">
      <c r="A71" t="s">
        <v>103</v>
      </c>
      <c r="C71" s="13">
        <v>116.45</v>
      </c>
    </row>
    <row r="72" spans="1:4" x14ac:dyDescent="0.25">
      <c r="A72" t="s">
        <v>65</v>
      </c>
      <c r="C72" s="13">
        <v>345.39</v>
      </c>
      <c r="D72" t="s">
        <v>66</v>
      </c>
    </row>
    <row r="73" spans="1:4" x14ac:dyDescent="0.25">
      <c r="A73" t="s">
        <v>67</v>
      </c>
      <c r="C73" s="13">
        <v>145.19999999999999</v>
      </c>
      <c r="D73" t="s">
        <v>97</v>
      </c>
    </row>
    <row r="74" spans="1:4" x14ac:dyDescent="0.25">
      <c r="A74" t="s">
        <v>69</v>
      </c>
      <c r="C74" s="13">
        <f>10+6.43</f>
        <v>16.43</v>
      </c>
    </row>
    <row r="75" spans="1:4" x14ac:dyDescent="0.25">
      <c r="A75" t="s">
        <v>108</v>
      </c>
      <c r="C75" s="13">
        <f>38+50+83.36</f>
        <v>171.36</v>
      </c>
      <c r="D75" t="s">
        <v>130</v>
      </c>
    </row>
    <row r="76" spans="1:4" x14ac:dyDescent="0.25">
      <c r="A76" t="s">
        <v>26</v>
      </c>
      <c r="B76" s="1"/>
      <c r="C76" s="17">
        <f>37.52</f>
        <v>37.520000000000003</v>
      </c>
    </row>
    <row r="77" spans="1:4" x14ac:dyDescent="0.25">
      <c r="B77" t="s">
        <v>88</v>
      </c>
      <c r="C77" s="6">
        <f>B43-SUM(C44:C76)</f>
        <v>-2497.6400000000003</v>
      </c>
    </row>
  </sheetData>
  <phoneticPr fontId="2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="115" zoomScaleNormal="115" workbookViewId="0">
      <selection activeCell="B8" sqref="B8"/>
    </sheetView>
  </sheetViews>
  <sheetFormatPr defaultRowHeight="15" x14ac:dyDescent="0.25"/>
  <cols>
    <col min="1" max="1" width="10.28515625" bestFit="1" customWidth="1"/>
    <col min="2" max="2" width="17.140625" customWidth="1"/>
  </cols>
  <sheetData>
    <row r="1" spans="1:7" x14ac:dyDescent="0.25">
      <c r="D1" s="4" t="s">
        <v>47</v>
      </c>
    </row>
    <row r="2" spans="1:7" x14ac:dyDescent="0.25">
      <c r="A2">
        <v>7400</v>
      </c>
      <c r="B2" t="s">
        <v>84</v>
      </c>
    </row>
    <row r="3" spans="1:7" x14ac:dyDescent="0.25">
      <c r="B3">
        <v>360.12</v>
      </c>
      <c r="C3" t="s">
        <v>151</v>
      </c>
    </row>
    <row r="4" spans="1:7" x14ac:dyDescent="0.25">
      <c r="B4" s="3">
        <f>446.98+164</f>
        <v>610.98</v>
      </c>
      <c r="C4" t="s">
        <v>141</v>
      </c>
    </row>
    <row r="5" spans="1:7" x14ac:dyDescent="0.25">
      <c r="B5" s="3">
        <v>134.76</v>
      </c>
      <c r="C5" s="3" t="s">
        <v>139</v>
      </c>
      <c r="D5" s="3"/>
      <c r="E5" s="3"/>
      <c r="F5" s="3"/>
      <c r="G5" s="3"/>
    </row>
    <row r="6" spans="1:7" x14ac:dyDescent="0.25">
      <c r="B6" s="18">
        <v>150</v>
      </c>
      <c r="C6" s="18" t="s">
        <v>138</v>
      </c>
      <c r="D6" s="3"/>
      <c r="E6" s="3"/>
      <c r="F6" s="3"/>
      <c r="G6" s="3"/>
    </row>
    <row r="7" spans="1:7" x14ac:dyDescent="0.25">
      <c r="B7" s="3">
        <v>225.95</v>
      </c>
      <c r="C7" t="s">
        <v>150</v>
      </c>
    </row>
    <row r="8" spans="1:7" x14ac:dyDescent="0.25">
      <c r="B8" s="3">
        <v>328</v>
      </c>
      <c r="C8" t="s">
        <v>133</v>
      </c>
    </row>
    <row r="9" spans="1:7" x14ac:dyDescent="0.25">
      <c r="B9" s="3">
        <v>84</v>
      </c>
      <c r="C9" t="s">
        <v>134</v>
      </c>
    </row>
    <row r="10" spans="1:7" x14ac:dyDescent="0.25">
      <c r="B10" s="3">
        <v>50</v>
      </c>
      <c r="C10" t="s">
        <v>136</v>
      </c>
    </row>
    <row r="11" spans="1:7" x14ac:dyDescent="0.25">
      <c r="B11" s="3">
        <v>125</v>
      </c>
      <c r="C11" t="s">
        <v>135</v>
      </c>
    </row>
    <row r="12" spans="1:7" x14ac:dyDescent="0.25">
      <c r="B12" s="3">
        <v>125</v>
      </c>
      <c r="C12" t="s">
        <v>76</v>
      </c>
    </row>
    <row r="13" spans="1:7" x14ac:dyDescent="0.25">
      <c r="B13" s="3">
        <v>100</v>
      </c>
      <c r="C13" t="s">
        <v>77</v>
      </c>
    </row>
    <row r="14" spans="1:7" x14ac:dyDescent="0.25">
      <c r="B14" s="3">
        <v>120</v>
      </c>
      <c r="C14" t="s">
        <v>156</v>
      </c>
    </row>
    <row r="15" spans="1:7" x14ac:dyDescent="0.25">
      <c r="B15" s="4">
        <v>50</v>
      </c>
      <c r="C15" t="s">
        <v>140</v>
      </c>
    </row>
    <row r="16" spans="1:7" x14ac:dyDescent="0.25">
      <c r="B16" s="3">
        <v>75</v>
      </c>
      <c r="C16" t="s">
        <v>137</v>
      </c>
    </row>
    <row r="17" spans="2:9" x14ac:dyDescent="0.25">
      <c r="B17" s="3">
        <v>175</v>
      </c>
      <c r="C17" t="s">
        <v>59</v>
      </c>
    </row>
    <row r="18" spans="2:9" x14ac:dyDescent="0.25">
      <c r="B18" s="3">
        <v>721.65</v>
      </c>
      <c r="C18" t="s">
        <v>148</v>
      </c>
    </row>
    <row r="19" spans="2:9" x14ac:dyDescent="0.25">
      <c r="B19" s="3">
        <v>1400</v>
      </c>
      <c r="C19" t="s">
        <v>147</v>
      </c>
    </row>
    <row r="20" spans="2:9" x14ac:dyDescent="0.25">
      <c r="B20" s="3">
        <v>32.31</v>
      </c>
      <c r="C20" t="s">
        <v>149</v>
      </c>
    </row>
    <row r="21" spans="2:9" x14ac:dyDescent="0.25">
      <c r="B21" s="3">
        <v>0</v>
      </c>
      <c r="C21" t="s">
        <v>78</v>
      </c>
    </row>
    <row r="22" spans="2:9" x14ac:dyDescent="0.25">
      <c r="B22" s="4">
        <v>100</v>
      </c>
      <c r="C22" t="s">
        <v>86</v>
      </c>
    </row>
    <row r="23" spans="2:9" x14ac:dyDescent="0.25">
      <c r="B23" s="3"/>
      <c r="C23" t="s">
        <v>37</v>
      </c>
    </row>
    <row r="24" spans="2:9" x14ac:dyDescent="0.25">
      <c r="B24" s="3">
        <v>578.34</v>
      </c>
      <c r="C24" s="3" t="s">
        <v>121</v>
      </c>
    </row>
    <row r="25" spans="2:9" x14ac:dyDescent="0.25">
      <c r="B25" s="3">
        <f>2</f>
        <v>2</v>
      </c>
      <c r="C25" s="3" t="s">
        <v>75</v>
      </c>
    </row>
    <row r="26" spans="2:9" x14ac:dyDescent="0.25">
      <c r="B26" s="3">
        <v>99.5</v>
      </c>
      <c r="C26" t="s">
        <v>48</v>
      </c>
    </row>
    <row r="27" spans="2:9" x14ac:dyDescent="0.25">
      <c r="B27" s="3">
        <v>328.19</v>
      </c>
      <c r="C27" t="s">
        <v>85</v>
      </c>
    </row>
    <row r="28" spans="2:9" x14ac:dyDescent="0.25">
      <c r="B28" s="3">
        <v>52.07</v>
      </c>
      <c r="C28" t="s">
        <v>38</v>
      </c>
    </row>
    <row r="29" spans="2:9" x14ac:dyDescent="0.25">
      <c r="B29" s="3">
        <v>696.4</v>
      </c>
      <c r="C29" t="s">
        <v>112</v>
      </c>
      <c r="I29">
        <f>SUM(B27:B29)</f>
        <v>1076.6599999999999</v>
      </c>
    </row>
    <row r="30" spans="2:9" x14ac:dyDescent="0.25">
      <c r="B30" s="3">
        <v>146.47</v>
      </c>
      <c r="C30" t="s">
        <v>39</v>
      </c>
    </row>
    <row r="31" spans="2:9" x14ac:dyDescent="0.25">
      <c r="B31" s="3">
        <v>180</v>
      </c>
      <c r="C31" t="s">
        <v>123</v>
      </c>
    </row>
    <row r="32" spans="2:9" x14ac:dyDescent="0.25">
      <c r="B32" s="3">
        <v>88.55</v>
      </c>
      <c r="C32" t="s">
        <v>111</v>
      </c>
    </row>
    <row r="33" spans="1:3" x14ac:dyDescent="0.25">
      <c r="B33" s="3">
        <f>30.05+72.88</f>
        <v>102.92999999999999</v>
      </c>
      <c r="C33" t="s">
        <v>117</v>
      </c>
    </row>
    <row r="34" spans="1:3" x14ac:dyDescent="0.25">
      <c r="B34" s="19">
        <v>225</v>
      </c>
      <c r="C34" t="s">
        <v>152</v>
      </c>
    </row>
    <row r="35" spans="1:3" x14ac:dyDescent="0.25">
      <c r="B35">
        <f>A2-SUM(B3:B34)</f>
        <v>-67.220000000001164</v>
      </c>
    </row>
    <row r="36" spans="1:3" x14ac:dyDescent="0.25">
      <c r="A36" t="s">
        <v>7</v>
      </c>
    </row>
    <row r="37" spans="1:3" x14ac:dyDescent="0.25">
      <c r="B37" t="s">
        <v>49</v>
      </c>
    </row>
    <row r="38" spans="1:3" x14ac:dyDescent="0.25">
      <c r="B38" t="s">
        <v>12</v>
      </c>
    </row>
    <row r="39" spans="1:3" x14ac:dyDescent="0.25">
      <c r="B39" t="s">
        <v>13</v>
      </c>
    </row>
    <row r="40" spans="1:3" x14ac:dyDescent="0.25">
      <c r="B40" t="s">
        <v>14</v>
      </c>
    </row>
    <row r="41" spans="1:3" x14ac:dyDescent="0.25">
      <c r="B41" t="s">
        <v>15</v>
      </c>
    </row>
    <row r="42" spans="1:3" x14ac:dyDescent="0.25">
      <c r="B42" t="s">
        <v>16</v>
      </c>
    </row>
  </sheetData>
  <phoneticPr fontId="2" type="noConversion"/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25101</vt:lpstr>
      <vt:lpstr>25102</vt:lpstr>
      <vt:lpstr>foundation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2013-09-17T23:46:49Z</cp:lastPrinted>
  <dcterms:created xsi:type="dcterms:W3CDTF">2012-10-11T22:42:48Z</dcterms:created>
  <dcterms:modified xsi:type="dcterms:W3CDTF">2015-07-10T22:52:36Z</dcterms:modified>
</cp:coreProperties>
</file>