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0" windowWidth="25320" windowHeight="6570"/>
  </bookViews>
  <sheets>
    <sheet name="25101" sheetId="1" r:id="rId1"/>
    <sheet name="25102" sheetId="2" r:id="rId2"/>
  </sheets>
  <calcPr calcId="125725"/>
</workbook>
</file>

<file path=xl/calcChain.xml><?xml version="1.0" encoding="utf-8"?>
<calcChain xmlns="http://schemas.openxmlformats.org/spreadsheetml/2006/main">
  <c r="C5" i="1"/>
  <c r="B3" i="2"/>
  <c r="B10"/>
  <c r="B7"/>
  <c r="B5"/>
  <c r="B12" l="1"/>
  <c r="F5" i="1" l="1"/>
  <c r="F23"/>
  <c r="F28" l="1"/>
  <c r="N7"/>
  <c r="C6"/>
  <c r="F20"/>
  <c r="F19"/>
  <c r="N3"/>
  <c r="N8" s="1"/>
  <c r="F29"/>
  <c r="F31" s="1"/>
  <c r="C33"/>
  <c r="C26"/>
  <c r="B15"/>
  <c r="C13"/>
  <c r="B13"/>
  <c r="C4"/>
  <c r="N10" l="1"/>
</calcChain>
</file>

<file path=xl/sharedStrings.xml><?xml version="1.0" encoding="utf-8"?>
<sst xmlns="http://schemas.openxmlformats.org/spreadsheetml/2006/main" count="69" uniqueCount="68">
  <si>
    <t>Account Title</t>
  </si>
  <si>
    <t>Adjusted Budget</t>
  </si>
  <si>
    <t>Year to Date</t>
  </si>
  <si>
    <t>Full-Time/Admin/Regular</t>
  </si>
  <si>
    <t>OASI</t>
  </si>
  <si>
    <t>TIAA/CREF</t>
  </si>
  <si>
    <t>PERS III</t>
  </si>
  <si>
    <t>Industrial Insurance</t>
  </si>
  <si>
    <t>Health  Life and Disability</t>
  </si>
  <si>
    <t>Goods and Services</t>
  </si>
  <si>
    <t>Office Supplies</t>
  </si>
  <si>
    <t>Photo and Reproduction Supplies</t>
  </si>
  <si>
    <t>Postage</t>
  </si>
  <si>
    <t>Telephone-SCAN</t>
  </si>
  <si>
    <t>Duplicating Copy Center</t>
  </si>
  <si>
    <t>Printing Off-Campus</t>
  </si>
  <si>
    <t>Conference Registration Fees</t>
  </si>
  <si>
    <t>Dues and Membership Fees</t>
  </si>
  <si>
    <t>Food and Drink Not For Resale</t>
  </si>
  <si>
    <t>Travel</t>
  </si>
  <si>
    <t>In-State Private Auto Mileage</t>
  </si>
  <si>
    <t>In-State Other</t>
  </si>
  <si>
    <t>Computer Peripheral Equip-Not Inven</t>
  </si>
  <si>
    <t>Client Services</t>
  </si>
  <si>
    <t>parking</t>
  </si>
  <si>
    <t>TACOMA SUSTAINABILITY SUMMIT TRAVEL</t>
  </si>
  <si>
    <t>UCSC</t>
  </si>
  <si>
    <t>SSEA presentations - can't do</t>
  </si>
  <si>
    <t>APP WAIVER FEE ($5 ea)</t>
  </si>
  <si>
    <t>PARKING</t>
  </si>
  <si>
    <t>TEDx</t>
  </si>
  <si>
    <t>FOOD FOR AMBASSADORS (200/QTR) - as of 9/26, ordered 16 @ 9.35, 6 @ 7.75, and 12 @ $14</t>
  </si>
  <si>
    <t>s. s. sci symp - ambassadors + STAFF</t>
  </si>
  <si>
    <t>OFFICE SUPPLIES</t>
  </si>
  <si>
    <t>13-14 BROCHURES</t>
  </si>
  <si>
    <t>PEACECORPS - CAN'T AFFORD</t>
  </si>
  <si>
    <t>PHONE</t>
  </si>
  <si>
    <t>POSTAGE</t>
  </si>
  <si>
    <t>IDEALIST TRAVEL</t>
  </si>
  <si>
    <t>SOCAL TRAVEL</t>
  </si>
  <si>
    <t>NOCAL TRAVEL</t>
  </si>
  <si>
    <t>GRADUATION</t>
  </si>
  <si>
    <t>GRADSCHOOLS.COM</t>
  </si>
  <si>
    <t>TOTAL</t>
  </si>
  <si>
    <t>STUDENT STAFF</t>
  </si>
  <si>
    <t>HEATHER (10/1-10/19)</t>
  </si>
  <si>
    <t>COMMUNICATIONS ASST (10/1-6/15)</t>
  </si>
  <si>
    <t>AMBASSADORS (10/1-6/15)</t>
  </si>
  <si>
    <t>STAFF REMAINING</t>
  </si>
  <si>
    <t>UPCOMING</t>
  </si>
  <si>
    <t>SURVEYMONKEY - PUT ON 25102</t>
  </si>
  <si>
    <t>NEW OFFICE ASST (10/8-5/3)</t>
  </si>
  <si>
    <t>RECRUIT ASST (5/6-6/30)</t>
  </si>
  <si>
    <t>NEWSLETTER (print 25 at 8 pages ea)</t>
  </si>
  <si>
    <t>UWT fair + TESC Tacoma</t>
  </si>
  <si>
    <t>ORIENTATION CATERING</t>
  </si>
  <si>
    <t>ACTUAL AMOUNT</t>
  </si>
  <si>
    <t>already spent</t>
  </si>
  <si>
    <t>south sound symposium</t>
  </si>
  <si>
    <t>Ft. Lewis field trip</t>
  </si>
  <si>
    <t>Myers field trip</t>
  </si>
  <si>
    <t>conferences - $300/qtr</t>
  </si>
  <si>
    <t>honoraria</t>
  </si>
  <si>
    <t>stats help, 120 hours/ $14/hour</t>
  </si>
  <si>
    <t>remainder</t>
  </si>
  <si>
    <t>vans for richard's class ($164/day - $82 ea, 3 vans)</t>
  </si>
  <si>
    <t>confor (spent $400 in 2012)</t>
  </si>
  <si>
    <t>Student/On-Campus/Institutional/temp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</si>
</sst>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0" borderId="0" xfId="0" applyFill="1" applyBorder="1"/>
    <xf numFmtId="0" fontId="0" fillId="33" borderId="0" xfId="0" applyFill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zoomScaleNormal="100" workbookViewId="0">
      <selection activeCell="C5" sqref="C5"/>
    </sheetView>
  </sheetViews>
  <sheetFormatPr defaultRowHeight="15"/>
  <cols>
    <col min="1" max="1" width="35.28515625" bestFit="1" customWidth="1"/>
    <col min="2" max="2" width="15.85546875" bestFit="1" customWidth="1"/>
    <col min="3" max="3" width="11.7109375" bestFit="1" customWidth="1"/>
  </cols>
  <sheetData>
    <row r="1" spans="1:15">
      <c r="F1" t="s">
        <v>49</v>
      </c>
    </row>
    <row r="2" spans="1:15">
      <c r="A2" t="s">
        <v>0</v>
      </c>
      <c r="B2" t="s">
        <v>1</v>
      </c>
      <c r="C2" t="s">
        <v>2</v>
      </c>
      <c r="F2" s="3" t="s">
        <v>56</v>
      </c>
      <c r="G2" s="3"/>
      <c r="N2" t="s">
        <v>44</v>
      </c>
    </row>
    <row r="3" spans="1:15">
      <c r="A3" t="s">
        <v>3</v>
      </c>
      <c r="B3" s="1">
        <v>49020</v>
      </c>
      <c r="C3" s="1">
        <v>16340</v>
      </c>
      <c r="F3" s="4"/>
      <c r="N3">
        <f>(13*24)+(13*45)</f>
        <v>897</v>
      </c>
      <c r="O3" t="s">
        <v>45</v>
      </c>
    </row>
    <row r="4" spans="1:15">
      <c r="C4">
        <f>B3-C3</f>
        <v>32680</v>
      </c>
      <c r="F4">
        <v>60</v>
      </c>
      <c r="G4" t="s">
        <v>25</v>
      </c>
      <c r="N4">
        <v>1568</v>
      </c>
      <c r="O4" t="s">
        <v>51</v>
      </c>
    </row>
    <row r="5" spans="1:15">
      <c r="A5" s="1" t="s">
        <v>67</v>
      </c>
      <c r="B5" s="1">
        <v>9770</v>
      </c>
      <c r="C5" s="1">
        <f>2959.79+637</f>
        <v>3596.79</v>
      </c>
      <c r="F5">
        <f>25+60</f>
        <v>85</v>
      </c>
      <c r="G5" t="s">
        <v>54</v>
      </c>
      <c r="N5">
        <v>494</v>
      </c>
      <c r="O5" t="s">
        <v>52</v>
      </c>
    </row>
    <row r="6" spans="1:15">
      <c r="C6">
        <f>B5-C5</f>
        <v>6173.21</v>
      </c>
      <c r="F6" s="3">
        <v>300</v>
      </c>
      <c r="G6" s="3" t="s">
        <v>26</v>
      </c>
      <c r="N6">
        <v>3600</v>
      </c>
      <c r="O6" t="s">
        <v>46</v>
      </c>
    </row>
    <row r="7" spans="1:15">
      <c r="F7">
        <v>0</v>
      </c>
      <c r="G7" t="s">
        <v>27</v>
      </c>
      <c r="N7" s="1">
        <f>450+900</f>
        <v>1350</v>
      </c>
      <c r="O7" s="1" t="s">
        <v>47</v>
      </c>
    </row>
    <row r="8" spans="1:15">
      <c r="A8" t="s">
        <v>4</v>
      </c>
      <c r="B8">
        <v>3750.03</v>
      </c>
      <c r="C8">
        <v>959.37</v>
      </c>
      <c r="F8">
        <v>100</v>
      </c>
      <c r="G8" t="s">
        <v>28</v>
      </c>
      <c r="N8">
        <f>SUM(N3:N7)</f>
        <v>7909</v>
      </c>
      <c r="O8" s="2" t="s">
        <v>43</v>
      </c>
    </row>
    <row r="9" spans="1:15">
      <c r="A9" t="s">
        <v>5</v>
      </c>
      <c r="B9">
        <v>4902</v>
      </c>
      <c r="C9">
        <v>612.78</v>
      </c>
      <c r="F9">
        <v>100</v>
      </c>
      <c r="G9" t="s">
        <v>29</v>
      </c>
    </row>
    <row r="10" spans="1:15">
      <c r="A10" t="s">
        <v>6</v>
      </c>
      <c r="B10">
        <v>0</v>
      </c>
      <c r="C10">
        <v>2.16</v>
      </c>
      <c r="N10">
        <f>C6-N8</f>
        <v>-1735.79</v>
      </c>
      <c r="O10" t="s">
        <v>48</v>
      </c>
    </row>
    <row r="11" spans="1:15">
      <c r="A11" t="s">
        <v>7</v>
      </c>
      <c r="B11">
        <v>648.52</v>
      </c>
      <c r="C11">
        <v>180.7</v>
      </c>
      <c r="F11">
        <v>250</v>
      </c>
      <c r="G11" t="s">
        <v>30</v>
      </c>
    </row>
    <row r="12" spans="1:15">
      <c r="A12" t="s">
        <v>8</v>
      </c>
      <c r="B12" s="1">
        <v>9600</v>
      </c>
      <c r="C12" s="1">
        <v>2850.63</v>
      </c>
      <c r="F12">
        <v>600</v>
      </c>
      <c r="G12" t="s">
        <v>31</v>
      </c>
    </row>
    <row r="13" spans="1:15">
      <c r="B13">
        <f>SUM(B8:B12)</f>
        <v>18900.550000000003</v>
      </c>
      <c r="C13">
        <f>B13-(SUM(C8:C12))</f>
        <v>14294.910000000003</v>
      </c>
      <c r="F13" s="3">
        <v>100</v>
      </c>
      <c r="G13" s="3" t="s">
        <v>32</v>
      </c>
    </row>
    <row r="14" spans="1:15">
      <c r="F14">
        <v>300</v>
      </c>
      <c r="G14" t="s">
        <v>33</v>
      </c>
    </row>
    <row r="15" spans="1:15">
      <c r="A15" t="s">
        <v>9</v>
      </c>
      <c r="B15">
        <f>7960+3000</f>
        <v>10960</v>
      </c>
      <c r="C15">
        <v>0</v>
      </c>
      <c r="F15">
        <v>1500</v>
      </c>
      <c r="G15" t="s">
        <v>34</v>
      </c>
    </row>
    <row r="16" spans="1:15">
      <c r="A16" t="s">
        <v>10</v>
      </c>
      <c r="B16">
        <v>0</v>
      </c>
      <c r="C16">
        <v>53.16</v>
      </c>
      <c r="F16">
        <v>0</v>
      </c>
      <c r="G16" t="s">
        <v>35</v>
      </c>
    </row>
    <row r="17" spans="1:7">
      <c r="A17" t="s">
        <v>11</v>
      </c>
      <c r="B17">
        <v>0</v>
      </c>
      <c r="C17">
        <v>66.5</v>
      </c>
    </row>
    <row r="18" spans="1:7">
      <c r="A18" t="s">
        <v>12</v>
      </c>
      <c r="B18">
        <v>0</v>
      </c>
      <c r="C18">
        <v>113.75</v>
      </c>
      <c r="G18" t="s">
        <v>50</v>
      </c>
    </row>
    <row r="19" spans="1:7">
      <c r="A19" t="s">
        <v>13</v>
      </c>
      <c r="B19">
        <v>0</v>
      </c>
      <c r="C19">
        <v>74.86</v>
      </c>
      <c r="F19">
        <f>30*8</f>
        <v>240</v>
      </c>
      <c r="G19" t="s">
        <v>36</v>
      </c>
    </row>
    <row r="20" spans="1:7">
      <c r="A20" t="s">
        <v>14</v>
      </c>
      <c r="B20">
        <v>0</v>
      </c>
      <c r="C20">
        <v>13.15</v>
      </c>
      <c r="F20">
        <f>40*8</f>
        <v>320</v>
      </c>
      <c r="G20" t="s">
        <v>37</v>
      </c>
    </row>
    <row r="21" spans="1:7">
      <c r="A21" t="s">
        <v>15</v>
      </c>
      <c r="B21">
        <v>0</v>
      </c>
      <c r="C21">
        <v>426.22</v>
      </c>
    </row>
    <row r="22" spans="1:7">
      <c r="A22" t="s">
        <v>16</v>
      </c>
      <c r="B22">
        <v>0</v>
      </c>
      <c r="C22">
        <v>150</v>
      </c>
      <c r="F22">
        <v>100</v>
      </c>
      <c r="G22" t="s">
        <v>38</v>
      </c>
    </row>
    <row r="23" spans="1:7">
      <c r="A23" t="s">
        <v>17</v>
      </c>
      <c r="B23">
        <v>0</v>
      </c>
      <c r="C23">
        <v>3225</v>
      </c>
      <c r="F23" s="3">
        <f>438.4+35+445.7+150</f>
        <v>1069.0999999999999</v>
      </c>
      <c r="G23" s="3" t="s">
        <v>39</v>
      </c>
    </row>
    <row r="24" spans="1:7">
      <c r="A24" t="s">
        <v>18</v>
      </c>
      <c r="B24">
        <v>0</v>
      </c>
      <c r="C24">
        <v>106.95</v>
      </c>
      <c r="F24">
        <v>1200</v>
      </c>
      <c r="G24" t="s">
        <v>40</v>
      </c>
    </row>
    <row r="25" spans="1:7">
      <c r="A25" t="s">
        <v>24</v>
      </c>
      <c r="B25" s="1"/>
      <c r="C25" s="1">
        <v>8</v>
      </c>
      <c r="F25" s="3">
        <v>611.54</v>
      </c>
      <c r="G25" s="3" t="s">
        <v>55</v>
      </c>
    </row>
    <row r="26" spans="1:7">
      <c r="C26">
        <f>B15-SUM(C15:C25)</f>
        <v>6722.41</v>
      </c>
      <c r="F26">
        <v>1400</v>
      </c>
      <c r="G26" t="s">
        <v>41</v>
      </c>
    </row>
    <row r="27" spans="1:7">
      <c r="F27" s="3">
        <v>1260</v>
      </c>
      <c r="G27" s="3" t="s">
        <v>42</v>
      </c>
    </row>
    <row r="28" spans="1:7">
      <c r="A28" t="s">
        <v>19</v>
      </c>
      <c r="B28">
        <v>4800</v>
      </c>
      <c r="C28">
        <v>0</v>
      </c>
      <c r="F28" s="1">
        <f>0.95*4*25*3</f>
        <v>285</v>
      </c>
      <c r="G28" s="1" t="s">
        <v>53</v>
      </c>
    </row>
    <row r="29" spans="1:7">
      <c r="A29" t="s">
        <v>20</v>
      </c>
      <c r="B29">
        <v>0</v>
      </c>
      <c r="C29">
        <v>133.62</v>
      </c>
      <c r="F29">
        <f>SUM(F2:F28)</f>
        <v>9880.64</v>
      </c>
      <c r="G29" t="s">
        <v>43</v>
      </c>
    </row>
    <row r="30" spans="1:7">
      <c r="A30" t="s">
        <v>21</v>
      </c>
      <c r="B30">
        <v>0</v>
      </c>
      <c r="C30">
        <v>30</v>
      </c>
    </row>
    <row r="31" spans="1:7">
      <c r="A31" t="s">
        <v>22</v>
      </c>
      <c r="B31">
        <v>0</v>
      </c>
      <c r="C31">
        <v>0</v>
      </c>
      <c r="F31">
        <f>C26+C33-F29</f>
        <v>1578.1500000000015</v>
      </c>
    </row>
    <row r="32" spans="1:7">
      <c r="A32" t="s">
        <v>23</v>
      </c>
      <c r="B32" s="1">
        <v>0</v>
      </c>
      <c r="C32" s="1">
        <v>-100</v>
      </c>
    </row>
    <row r="33" spans="3:3">
      <c r="C33">
        <f>B28-(SUM(C29:C32))</f>
        <v>4736.38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2"/>
  <sheetViews>
    <sheetView workbookViewId="0">
      <selection activeCell="B7" sqref="B7"/>
    </sheetView>
  </sheetViews>
  <sheetFormatPr defaultRowHeight="15"/>
  <cols>
    <col min="1" max="1" width="10.28515625" bestFit="1" customWidth="1"/>
  </cols>
  <sheetData>
    <row r="2" spans="1:3">
      <c r="A2">
        <v>7400</v>
      </c>
    </row>
    <row r="3" spans="1:3">
      <c r="B3">
        <f>495.68+188.65+350</f>
        <v>1034.33</v>
      </c>
      <c r="C3" t="s">
        <v>57</v>
      </c>
    </row>
    <row r="4" spans="1:3">
      <c r="B4">
        <v>105</v>
      </c>
      <c r="C4" t="s">
        <v>58</v>
      </c>
    </row>
    <row r="5" spans="1:3">
      <c r="B5">
        <f>164*3</f>
        <v>492</v>
      </c>
      <c r="C5" t="s">
        <v>65</v>
      </c>
    </row>
    <row r="6" spans="1:3">
      <c r="B6">
        <v>495</v>
      </c>
      <c r="C6" t="s">
        <v>59</v>
      </c>
    </row>
    <row r="7" spans="1:3">
      <c r="B7">
        <f>87*2</f>
        <v>174</v>
      </c>
      <c r="C7" t="s">
        <v>60</v>
      </c>
    </row>
    <row r="8" spans="1:3">
      <c r="B8">
        <v>900</v>
      </c>
      <c r="C8" t="s">
        <v>61</v>
      </c>
    </row>
    <row r="9" spans="1:3">
      <c r="B9">
        <v>500</v>
      </c>
      <c r="C9" t="s">
        <v>62</v>
      </c>
    </row>
    <row r="10" spans="1:3">
      <c r="B10">
        <f>120*14</f>
        <v>1680</v>
      </c>
      <c r="C10" t="s">
        <v>63</v>
      </c>
    </row>
    <row r="11" spans="1:3">
      <c r="B11" s="1">
        <v>400</v>
      </c>
      <c r="C11" t="s">
        <v>66</v>
      </c>
    </row>
    <row r="12" spans="1:3">
      <c r="A12" t="s">
        <v>64</v>
      </c>
      <c r="B12">
        <f>A2-SUM(B3:B11)</f>
        <v>1619.67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25101</vt:lpstr>
      <vt:lpstr>25102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wootang</cp:lastModifiedBy>
  <dcterms:created xsi:type="dcterms:W3CDTF">2012-10-11T22:42:48Z</dcterms:created>
  <dcterms:modified xsi:type="dcterms:W3CDTF">2012-11-07T21:50:01Z</dcterms:modified>
</cp:coreProperties>
</file>